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28800" windowHeight="140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<sst xmlns="http://schemas.openxmlformats.org/spreadsheetml/2006/main" count="65" uniqueCount="36">
  <si>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</si>
  <si>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</si>
  <si>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</si>
  <si>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</si>
  <si>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</si>
  <si>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</si>
  <si>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</si>
  <si>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</si>
  <si>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</si>
  <si>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</si>
  <si>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</si>
  <si>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</si>
  <si>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</si>
  <si>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</si>
  <si>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</si>
  <si>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</si>
  <si>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</si>
  <si>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</si>
  <si>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</si>
  <si>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</si>
  <si>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</si>
  <si>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</si>
  <si>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</si>
  <si>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</si>
  <si>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</si>
  <si>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</si>
  <si>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</si>
  <si>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</si>
  <si>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</si>
  <si>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</si>
  <si>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</si>
  <si>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</si>
  <si>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</si>
  <si>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 xml:space="preserve">Strecke </t>
  </si>
  <si>
    <t>Gemsli</t>
  </si>
  <si>
    <t>Pilz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</si>
</sst>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125"/>
          <c:w val="0.955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tickLblSkip val="3"/>
        <c:noMultiLvlLbl val="0"/>
      </c:catAx>
      <c:valAx>
        <c:axId val="206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152400</xdr:rowOff>
    </xdr:from>
    <xdr:to>
      <xdr:col>10</xdr:col>
      <xdr:colOff>238125</xdr:colOff>
      <xdr:row>18</xdr:row>
      <xdr:rowOff>57150</xdr:rowOff>
    </xdr:to>
    <xdr:graphicFrame>
      <xdr:nvGraphicFramePr>
        <xdr:cNvPr id="1" name="Diagramm 1"/>
        <xdr:cNvGraphicFramePr/>
      </xdr:nvGraphicFramePr>
      <xdr:xfrm>
        <a:off x="4438650" y="352425"/>
        <a:ext cx="4810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="150" zoomScaleNormal="150" zoomScalePageLayoutView="0" workbookViewId="0" topLeftCell="B1">
      <pane ySplit="1155" topLeftCell="A87" activePane="bottomLeft" state="split"/>
      <selection pane="topLeft" activeCell="A1" sqref="A1:IV16384"/>
      <selection pane="bottomLeft" activeCell="D101" sqref="D10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  <row r="5" spans="2:3" ht="12.75">
      <c r="B5">
        <v>9</v>
      </c>
      <c r="C5">
        <v>9</v>
      </c>
    </row>
    <row r="6" spans="2:3" ht="12.75">
      <c r="B6">
        <v>10</v>
      </c>
      <c r="C6">
        <v>12</v>
      </c>
    </row>
    <row r="7" spans="2:3" ht="12.75">
      <c r="B7">
        <v>10.5</v>
      </c>
      <c r="C7">
        <v>13</v>
      </c>
    </row>
    <row r="8" spans="2:3" ht="12.75">
      <c r="B8">
        <v>10.5</v>
      </c>
      <c r="C8">
        <v>13</v>
      </c>
    </row>
    <row r="9" spans="2:3" ht="12.75">
      <c r="B9">
        <v>9.5</v>
      </c>
      <c r="C9">
        <v>10</v>
      </c>
    </row>
    <row r="10" spans="2:3" ht="12.75">
      <c r="B10">
        <v>10</v>
      </c>
      <c r="C10">
        <v>10</v>
      </c>
    </row>
    <row r="11" spans="2:3" ht="12.75">
      <c r="B11">
        <v>9.5</v>
      </c>
      <c r="C11">
        <v>10</v>
      </c>
    </row>
    <row r="12" spans="2:3" ht="12.75">
      <c r="B12">
        <v>10</v>
      </c>
      <c r="C12">
        <v>12</v>
      </c>
    </row>
    <row r="13" spans="2:3" ht="12.75">
      <c r="B13">
        <v>23.5</v>
      </c>
      <c r="C13">
        <v>120</v>
      </c>
    </row>
    <row r="14" spans="2:3" ht="12.75">
      <c r="B14">
        <v>23</v>
      </c>
      <c r="C14">
        <v>123</v>
      </c>
    </row>
    <row r="15" spans="2:3" ht="12.75">
      <c r="B15">
        <v>18</v>
      </c>
      <c r="C15">
        <v>58</v>
      </c>
    </row>
    <row r="16" spans="2:3" ht="12.75">
      <c r="B16">
        <v>19</v>
      </c>
      <c r="C16">
        <v>72</v>
      </c>
    </row>
    <row r="17" spans="2:3" ht="12.75">
      <c r="B17">
        <v>11.5</v>
      </c>
      <c r="C17">
        <v>16</v>
      </c>
    </row>
    <row r="18" spans="2:3" ht="12.75">
      <c r="B18">
        <v>7</v>
      </c>
      <c r="C18">
        <v>5</v>
      </c>
    </row>
    <row r="19" spans="2:3" ht="12.75">
      <c r="B19">
        <v>8</v>
      </c>
      <c r="C19">
        <v>7</v>
      </c>
    </row>
    <row r="20" spans="2:3" ht="12.75">
      <c r="B20">
        <v>8</v>
      </c>
      <c r="C20">
        <v>7</v>
      </c>
    </row>
    <row r="21" spans="2:3" ht="12.75">
      <c r="B21">
        <v>7</v>
      </c>
      <c r="C21">
        <v>5</v>
      </c>
    </row>
    <row r="22" spans="2:3" ht="12.75">
      <c r="B22">
        <v>26</v>
      </c>
      <c r="C22">
        <v>161</v>
      </c>
    </row>
    <row r="23" spans="2:3" ht="12.75">
      <c r="B23">
        <v>8</v>
      </c>
      <c r="C23">
        <v>7</v>
      </c>
    </row>
    <row r="24" spans="2:3" ht="12.75">
      <c r="B24">
        <v>9.5</v>
      </c>
      <c r="C24">
        <v>10</v>
      </c>
    </row>
    <row r="25" spans="2:3" ht="12.75">
      <c r="B25">
        <v>9</v>
      </c>
      <c r="C25">
        <v>9</v>
      </c>
    </row>
    <row r="26" spans="2:3" ht="12.75">
      <c r="B26">
        <v>8</v>
      </c>
      <c r="C26">
        <v>5</v>
      </c>
    </row>
    <row r="27" spans="2:3" ht="12.75">
      <c r="B27">
        <v>27.5</v>
      </c>
      <c r="C27">
        <v>194</v>
      </c>
    </row>
    <row r="28" spans="2:3" ht="12.75">
      <c r="B28">
        <v>25</v>
      </c>
      <c r="C28">
        <v>181</v>
      </c>
    </row>
    <row r="29" spans="2:3" ht="12.75">
      <c r="B29">
        <v>23.5</v>
      </c>
      <c r="C29">
        <v>121</v>
      </c>
    </row>
    <row r="30" spans="2:4" ht="12.75">
      <c r="B30">
        <v>26</v>
      </c>
      <c r="C30">
        <v>194</v>
      </c>
      <c r="D30" t="s">
        <v>35</v>
      </c>
    </row>
    <row r="31" spans="2:3" ht="12.75">
      <c r="B31">
        <v>20.5</v>
      </c>
      <c r="C31">
        <v>95</v>
      </c>
    </row>
    <row r="32" spans="2:3" ht="12.75">
      <c r="B32">
        <v>11</v>
      </c>
      <c r="C32">
        <v>13</v>
      </c>
    </row>
    <row r="33" spans="2:3" ht="12.75">
      <c r="B33">
        <v>11</v>
      </c>
      <c r="C33">
        <v>14</v>
      </c>
    </row>
    <row r="34" spans="2:3" ht="12.75">
      <c r="B34">
        <v>7.5</v>
      </c>
      <c r="C34">
        <v>5</v>
      </c>
    </row>
    <row r="35" spans="2:3" ht="12.75">
      <c r="B35">
        <v>10</v>
      </c>
      <c r="C35">
        <v>11</v>
      </c>
    </row>
    <row r="36" spans="2:3" ht="12.75">
      <c r="B36">
        <v>7</v>
      </c>
      <c r="C36">
        <v>5</v>
      </c>
    </row>
    <row r="37" spans="2:3" ht="12.75">
      <c r="B37">
        <v>7</v>
      </c>
      <c r="C37">
        <v>4</v>
      </c>
    </row>
    <row r="38" spans="2:3" ht="12.75">
      <c r="B38">
        <v>11.5</v>
      </c>
      <c r="C38">
        <v>12</v>
      </c>
    </row>
    <row r="39" spans="2:3" ht="12.75">
      <c r="B39">
        <v>9.5</v>
      </c>
      <c r="C39">
        <v>6</v>
      </c>
    </row>
    <row r="40" spans="2:3" ht="12.75">
      <c r="B40">
        <v>10.5</v>
      </c>
      <c r="C40">
        <v>14</v>
      </c>
    </row>
    <row r="41" spans="2:3" ht="12.75">
      <c r="B41">
        <v>9</v>
      </c>
      <c r="C41">
        <v>9</v>
      </c>
    </row>
    <row r="42" spans="2:3" ht="12.75">
      <c r="B42">
        <v>21</v>
      </c>
      <c r="C42">
        <v>102</v>
      </c>
    </row>
    <row r="43" spans="2:3" ht="12.75">
      <c r="B43">
        <v>9</v>
      </c>
      <c r="C43">
        <v>7</v>
      </c>
    </row>
    <row r="44" spans="2:3" ht="12.75">
      <c r="B44">
        <v>8</v>
      </c>
      <c r="C44">
        <v>6</v>
      </c>
    </row>
    <row r="45" spans="2:3" ht="12.75">
      <c r="B45">
        <v>10.5</v>
      </c>
      <c r="C45">
        <v>12</v>
      </c>
    </row>
    <row r="46" spans="2:3" ht="12.75">
      <c r="B46">
        <v>11</v>
      </c>
      <c r="C46">
        <v>13</v>
      </c>
    </row>
    <row r="47" spans="2:3" ht="12.75">
      <c r="B47">
        <v>9.5</v>
      </c>
      <c r="C47">
        <v>11</v>
      </c>
    </row>
    <row r="48" spans="2:3" ht="12.75">
      <c r="B48">
        <v>7.5</v>
      </c>
      <c r="C48">
        <v>7</v>
      </c>
    </row>
    <row r="49" spans="2:3" ht="12.75">
      <c r="B49">
        <v>10.5</v>
      </c>
      <c r="C49">
        <v>12</v>
      </c>
    </row>
    <row r="50" spans="2:3" ht="12.75">
      <c r="B50">
        <v>10</v>
      </c>
      <c r="C50">
        <v>13</v>
      </c>
    </row>
    <row r="51" spans="2:3" ht="12.75">
      <c r="B51">
        <v>12</v>
      </c>
      <c r="C51">
        <v>16</v>
      </c>
    </row>
    <row r="52" spans="2:3" ht="12.75">
      <c r="B52">
        <v>24</v>
      </c>
      <c r="C52">
        <v>125</v>
      </c>
    </row>
    <row r="53" spans="2:3" ht="12.75">
      <c r="B53">
        <v>24</v>
      </c>
      <c r="C53">
        <v>132</v>
      </c>
    </row>
    <row r="54" spans="2:3" ht="12.75">
      <c r="B54">
        <v>16</v>
      </c>
      <c r="C54">
        <v>33</v>
      </c>
    </row>
    <row r="55" spans="2:3" ht="12.75">
      <c r="B55">
        <v>9</v>
      </c>
      <c r="C55">
        <v>11</v>
      </c>
    </row>
    <row r="56" spans="2:3" ht="12.75">
      <c r="B56">
        <v>11</v>
      </c>
      <c r="C56">
        <v>13</v>
      </c>
    </row>
    <row r="57" spans="2:3" ht="12.75">
      <c r="B57">
        <v>8</v>
      </c>
      <c r="C57">
        <v>7</v>
      </c>
    </row>
    <row r="58" spans="2:3" ht="12.75">
      <c r="B58">
        <v>7.5</v>
      </c>
      <c r="C58">
        <v>5</v>
      </c>
    </row>
    <row r="59" spans="2:3" ht="12.75">
      <c r="B59">
        <v>7.5</v>
      </c>
      <c r="C59">
        <v>5</v>
      </c>
    </row>
    <row r="60" spans="2:3" ht="12.75">
      <c r="B60">
        <v>10.5</v>
      </c>
      <c r="C60">
        <v>13</v>
      </c>
    </row>
    <row r="61" spans="2:3" ht="12.75">
      <c r="B61">
        <v>16</v>
      </c>
      <c r="C61">
        <v>37</v>
      </c>
    </row>
    <row r="62" spans="2:3" ht="12.75">
      <c r="B62">
        <v>19.5</v>
      </c>
      <c r="C62">
        <v>74</v>
      </c>
    </row>
    <row r="63" spans="2:3" ht="12.75">
      <c r="B63">
        <v>21.5</v>
      </c>
      <c r="C63">
        <v>103</v>
      </c>
    </row>
    <row r="64" spans="2:3" ht="12.75">
      <c r="B64">
        <v>29.5</v>
      </c>
      <c r="C64">
        <v>271</v>
      </c>
    </row>
    <row r="65" spans="2:3" ht="12.75">
      <c r="B65">
        <v>22.5</v>
      </c>
      <c r="C65">
        <v>114</v>
      </c>
    </row>
    <row r="66" spans="2:3" ht="12.75">
      <c r="B66">
        <v>28</v>
      </c>
      <c r="C66">
        <v>227</v>
      </c>
    </row>
    <row r="67" spans="2:3" ht="12.75">
      <c r="B67">
        <v>23</v>
      </c>
      <c r="C67">
        <v>130</v>
      </c>
    </row>
    <row r="68" spans="2:3" ht="12.75">
      <c r="B68">
        <v>27.5</v>
      </c>
      <c r="C68">
        <v>201</v>
      </c>
    </row>
    <row r="69" spans="2:3" ht="12.75">
      <c r="B69">
        <v>26.5</v>
      </c>
      <c r="C69">
        <v>180</v>
      </c>
    </row>
    <row r="70" spans="2:3" ht="12.75">
      <c r="B70">
        <v>23</v>
      </c>
      <c r="C70">
        <v>115</v>
      </c>
    </row>
    <row r="71" spans="2:3" ht="12.75">
      <c r="B71">
        <v>17.5</v>
      </c>
      <c r="C71">
        <v>47</v>
      </c>
    </row>
    <row r="72" spans="2:3" ht="12.75">
      <c r="B72">
        <v>23</v>
      </c>
      <c r="C72">
        <v>110</v>
      </c>
    </row>
    <row r="73" spans="2:3" ht="12.75">
      <c r="B73">
        <v>22</v>
      </c>
      <c r="C73">
        <v>105</v>
      </c>
    </row>
    <row r="74" spans="2:3" ht="12.75">
      <c r="B74">
        <v>23.5</v>
      </c>
      <c r="C74">
        <v>120</v>
      </c>
    </row>
    <row r="75" spans="2:3" ht="12.75">
      <c r="B75">
        <v>24</v>
      </c>
      <c r="C75">
        <v>122</v>
      </c>
    </row>
    <row r="76" spans="2:3" ht="12.75">
      <c r="B76">
        <v>8.5</v>
      </c>
      <c r="C76">
        <v>7</v>
      </c>
    </row>
    <row r="77" spans="2:3" ht="12.75">
      <c r="B77">
        <v>11.5</v>
      </c>
      <c r="C77">
        <v>16</v>
      </c>
    </row>
    <row r="78" spans="2:3" ht="12.75">
      <c r="B78">
        <v>11</v>
      </c>
      <c r="C78">
        <v>16</v>
      </c>
    </row>
    <row r="79" spans="2:3" ht="12.75">
      <c r="B79">
        <v>10.5</v>
      </c>
      <c r="C79">
        <v>13</v>
      </c>
    </row>
    <row r="80" spans="2:3" ht="12.75">
      <c r="B80">
        <v>9</v>
      </c>
      <c r="C80">
        <v>8</v>
      </c>
    </row>
    <row r="81" spans="2:3" ht="12.75">
      <c r="B81">
        <v>8.5</v>
      </c>
      <c r="C81">
        <v>7</v>
      </c>
    </row>
    <row r="82" spans="2:3" ht="12.75">
      <c r="B82">
        <v>8.5</v>
      </c>
      <c r="C82">
        <v>7</v>
      </c>
    </row>
    <row r="83" spans="2:3" ht="12.75">
      <c r="B83">
        <v>10.5</v>
      </c>
      <c r="C83">
        <v>12</v>
      </c>
    </row>
    <row r="84" spans="2:3" ht="12.75">
      <c r="B84">
        <v>10</v>
      </c>
      <c r="C84">
        <v>10</v>
      </c>
    </row>
    <row r="85" spans="2:3" ht="12.75">
      <c r="B85">
        <v>9</v>
      </c>
      <c r="C85">
        <v>8</v>
      </c>
    </row>
    <row r="86" spans="2:3" ht="12.75">
      <c r="B86">
        <v>14</v>
      </c>
      <c r="C86">
        <v>24</v>
      </c>
    </row>
    <row r="87" spans="2:3" ht="12.75">
      <c r="B87">
        <v>24</v>
      </c>
      <c r="C87">
        <v>124</v>
      </c>
    </row>
    <row r="88" spans="2:3" ht="12.75">
      <c r="B88">
        <v>9</v>
      </c>
      <c r="C88">
        <v>9</v>
      </c>
    </row>
    <row r="89" spans="2:3" ht="12.75">
      <c r="B89">
        <v>11</v>
      </c>
      <c r="C89">
        <v>15</v>
      </c>
    </row>
    <row r="90" spans="2:3" ht="12.75">
      <c r="B90">
        <v>22</v>
      </c>
      <c r="C90">
        <v>118</v>
      </c>
    </row>
    <row r="91" spans="2:3" ht="12.75">
      <c r="B91">
        <v>8</v>
      </c>
      <c r="C91">
        <v>8</v>
      </c>
    </row>
    <row r="92" spans="2:3" ht="12.75">
      <c r="B92">
        <v>24</v>
      </c>
      <c r="C92">
        <v>120</v>
      </c>
    </row>
    <row r="93" spans="2:3" ht="12.75">
      <c r="B93">
        <v>8.5</v>
      </c>
      <c r="C93">
        <v>8</v>
      </c>
    </row>
    <row r="94" spans="2:3" ht="12.75">
      <c r="B94">
        <v>11</v>
      </c>
      <c r="C94">
        <v>16</v>
      </c>
    </row>
    <row r="95" spans="2:3" ht="12.75">
      <c r="B95">
        <v>12</v>
      </c>
      <c r="C95">
        <v>16</v>
      </c>
    </row>
    <row r="96" spans="2:3" ht="12.75">
      <c r="B96">
        <v>11</v>
      </c>
      <c r="C96">
        <v>13</v>
      </c>
    </row>
    <row r="97" spans="2:3" ht="12.75">
      <c r="B97">
        <v>9.5</v>
      </c>
      <c r="C97">
        <v>9</v>
      </c>
    </row>
    <row r="98" spans="2:3" ht="12.75">
      <c r="B98">
        <v>9</v>
      </c>
      <c r="C98">
        <v>7</v>
      </c>
    </row>
    <row r="99" spans="2:3" ht="12.75">
      <c r="B99">
        <v>8.5</v>
      </c>
      <c r="C99">
        <v>8</v>
      </c>
    </row>
    <row r="100" spans="2:3" ht="12.75">
      <c r="B100">
        <v>10.5</v>
      </c>
      <c r="C100">
        <v>12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150" zoomScaleNormal="150" zoomScalePageLayoutView="0" workbookViewId="0" topLeftCell="A67">
      <pane ySplit="1845" topLeftCell="A1" activePane="topLeft" state="split"/>
      <selection pane="topLeft" activeCell="B36" sqref="B36"/>
      <selection pane="bottomLeft" activeCell="A1" sqref="A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  <row r="5" spans="2:3" ht="12.75">
      <c r="B5">
        <v>26</v>
      </c>
      <c r="C5">
        <v>155</v>
      </c>
    </row>
    <row r="6" spans="2:3" ht="12.75">
      <c r="B6">
        <v>15.5</v>
      </c>
      <c r="C6">
        <v>40</v>
      </c>
    </row>
    <row r="7" spans="2:3" ht="12.75">
      <c r="B7">
        <v>10</v>
      </c>
      <c r="C7">
        <v>11</v>
      </c>
    </row>
    <row r="8" spans="2:3" ht="12.75">
      <c r="B8">
        <v>11</v>
      </c>
      <c r="C8">
        <v>14</v>
      </c>
    </row>
    <row r="9" spans="2:3" ht="12.75">
      <c r="B9">
        <v>17</v>
      </c>
      <c r="C9">
        <v>50</v>
      </c>
    </row>
    <row r="10" spans="2:3" ht="12.75">
      <c r="B10">
        <v>24.5</v>
      </c>
      <c r="C10">
        <v>158</v>
      </c>
    </row>
    <row r="11" spans="2:3" ht="12.75">
      <c r="B11">
        <v>11.5</v>
      </c>
      <c r="C11">
        <v>17</v>
      </c>
    </row>
    <row r="12" spans="2:3" ht="12.75">
      <c r="B12">
        <v>10.5</v>
      </c>
      <c r="C12">
        <v>10</v>
      </c>
    </row>
    <row r="13" spans="2:3" ht="12.75">
      <c r="B13">
        <v>22.5</v>
      </c>
      <c r="C13">
        <v>131</v>
      </c>
    </row>
    <row r="14" spans="2:3" ht="12.75">
      <c r="B14">
        <v>23</v>
      </c>
      <c r="C14">
        <v>115</v>
      </c>
    </row>
    <row r="15" spans="2:3" ht="12.75">
      <c r="B15">
        <v>16.5</v>
      </c>
      <c r="C15">
        <v>48</v>
      </c>
    </row>
    <row r="16" spans="2:3" ht="12.75">
      <c r="B16">
        <v>19</v>
      </c>
      <c r="C16">
        <v>70</v>
      </c>
    </row>
    <row r="17" spans="2:3" ht="12.75">
      <c r="B17">
        <v>17</v>
      </c>
      <c r="C17">
        <v>51</v>
      </c>
    </row>
    <row r="18" spans="2:3" ht="12.75">
      <c r="B18">
        <v>17</v>
      </c>
      <c r="C18">
        <v>45</v>
      </c>
    </row>
    <row r="19" spans="2:3" ht="12.75">
      <c r="B19">
        <v>9.5</v>
      </c>
      <c r="C19">
        <v>9</v>
      </c>
    </row>
    <row r="20" spans="2:3" ht="12.75">
      <c r="B20">
        <v>8.5</v>
      </c>
      <c r="C20">
        <v>7</v>
      </c>
    </row>
    <row r="21" spans="2:3" ht="12.75">
      <c r="B21">
        <v>11.5</v>
      </c>
      <c r="C21">
        <v>18</v>
      </c>
    </row>
    <row r="22" spans="2:3" ht="12.75">
      <c r="B22">
        <v>7.5</v>
      </c>
      <c r="C22">
        <v>6</v>
      </c>
    </row>
    <row r="23" spans="2:3" ht="12.75">
      <c r="B23">
        <v>8</v>
      </c>
      <c r="C23">
        <v>6</v>
      </c>
    </row>
    <row r="24" spans="2:3" ht="12.75">
      <c r="B24">
        <v>10.5</v>
      </c>
      <c r="C24">
        <v>11</v>
      </c>
    </row>
    <row r="25" spans="2:3" ht="12.75">
      <c r="B25">
        <v>8</v>
      </c>
      <c r="C25">
        <v>6</v>
      </c>
    </row>
    <row r="26" spans="2:3" ht="12.75">
      <c r="B26">
        <v>7</v>
      </c>
      <c r="C26">
        <v>4</v>
      </c>
    </row>
    <row r="27" spans="2:3" ht="12.75">
      <c r="B27">
        <v>6.5</v>
      </c>
      <c r="C27">
        <v>4</v>
      </c>
    </row>
    <row r="28" spans="2:3" ht="12.75">
      <c r="B28">
        <v>10.5</v>
      </c>
      <c r="C28">
        <v>12</v>
      </c>
    </row>
    <row r="29" spans="2:3" ht="12.75">
      <c r="B29">
        <v>24</v>
      </c>
      <c r="C29">
        <v>136</v>
      </c>
    </row>
    <row r="30" spans="2:3" ht="12.75">
      <c r="B30">
        <v>11</v>
      </c>
      <c r="C30">
        <v>15</v>
      </c>
    </row>
    <row r="31" spans="2:3" ht="12.75">
      <c r="B31">
        <v>9</v>
      </c>
      <c r="C31">
        <v>10</v>
      </c>
    </row>
    <row r="32" spans="2:3" ht="12.75">
      <c r="B32">
        <v>16</v>
      </c>
      <c r="C32">
        <v>42</v>
      </c>
    </row>
    <row r="33" spans="2:3" ht="12.75">
      <c r="B33">
        <v>17</v>
      </c>
      <c r="C33">
        <v>50</v>
      </c>
    </row>
    <row r="34" spans="2:3" ht="12.75">
      <c r="B34">
        <v>9</v>
      </c>
      <c r="C34">
        <v>9</v>
      </c>
    </row>
    <row r="35" spans="2:3" ht="12.75">
      <c r="B35">
        <v>7.5</v>
      </c>
      <c r="C35">
        <v>4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1" activePane="bottomLeft" state="split"/>
      <selection pane="topLeft" activeCell="A1" sqref="A1"/>
      <selection pane="bottomLeft" activeCell="I14" sqref="I14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50" zoomScaleNormal="150" zoomScalePageLayoutView="0" workbookViewId="0" topLeftCell="A1">
      <selection activeCell="C4" sqref="C4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4" t="s">
        <v>33</v>
      </c>
      <c r="C1" s="38" t="s">
        <v>34</v>
      </c>
    </row>
    <row r="2" spans="1:5" ht="12.75">
      <c r="A2" s="4" t="s">
        <v>3</v>
      </c>
      <c r="B2" s="33">
        <v>41941</v>
      </c>
      <c r="C2" s="3"/>
      <c r="D2" s="36"/>
      <c r="E2" s="36"/>
    </row>
    <row r="3" spans="1:5" ht="12.75">
      <c r="A3" s="1" t="s">
        <v>32</v>
      </c>
      <c r="B3" s="35"/>
      <c r="D3" s="37"/>
      <c r="E3" s="36"/>
    </row>
    <row r="4" ht="12.75">
      <c r="A4" s="1" t="s">
        <v>4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96</v>
      </c>
      <c r="C6" s="16">
        <f>COUNT('Durchgang 1'!$F$3:'Durchgang 1'!$F$5000)</f>
        <v>0</v>
      </c>
    </row>
    <row r="7" spans="1:3" ht="12.75">
      <c r="A7" s="17" t="s">
        <v>12</v>
      </c>
      <c r="B7" s="9">
        <f>COUNT('Durchgang 2'!$B$3:'Durchgang 2'!$B$5000)</f>
        <v>31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127</v>
      </c>
      <c r="C9" s="30">
        <f>SUM(C6:C8)</f>
        <v>0</v>
      </c>
    </row>
    <row r="11" spans="1:3" ht="12.75">
      <c r="A11" s="14" t="s">
        <v>13</v>
      </c>
      <c r="B11" s="22">
        <f>IF(B6&gt;0,B7/B6,0)</f>
        <v>0.3229166666666667</v>
      </c>
      <c r="C11" s="23">
        <f>IF(C6&gt;0,C7/C6,0)</f>
        <v>0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3" ht="12.75">
      <c r="A13" s="19" t="s">
        <v>14</v>
      </c>
      <c r="B13" s="26">
        <f>AVERAGE(B11:B12)</f>
        <v>0.16145833333333334</v>
      </c>
      <c r="C13" s="27">
        <f>AVERAGE(C11:C12)</f>
        <v>0</v>
      </c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127</v>
      </c>
      <c r="C24" s="30">
        <f>SUM(C6:C8)+SUM(C16:C22)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7">
      <selection activeCell="A19" sqref="A19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1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1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8</v>
      </c>
      <c r="C5">
        <f>COUNTIF('Durchgang 2'!$B$3:'Durchgang 2'!$B$3000,"&lt;8")</f>
        <v>4</v>
      </c>
      <c r="D5">
        <f>COUNTIF('Durchgang 3'!$B$3:'Durchgang 3'!$B$3000,"&lt;8")</f>
        <v>0</v>
      </c>
      <c r="E5">
        <f t="shared" si="2"/>
        <v>8</v>
      </c>
      <c r="F5">
        <f t="shared" si="3"/>
        <v>3</v>
      </c>
      <c r="G5">
        <f t="shared" si="4"/>
        <v>0</v>
      </c>
      <c r="H5">
        <f t="shared" si="0"/>
        <v>11</v>
      </c>
    </row>
    <row r="6" spans="1:8" ht="12.75">
      <c r="A6">
        <f t="shared" si="1"/>
        <v>9</v>
      </c>
      <c r="B6">
        <f>COUNTIF('Durchgang 1'!$B$3:'Durchgang 1'!$B$3000,"&lt;9")</f>
        <v>20</v>
      </c>
      <c r="C6">
        <f>COUNTIF('Durchgang 2'!$B$3:'Durchgang 2'!$B$3000,"&lt;9")</f>
        <v>7</v>
      </c>
      <c r="D6">
        <f>COUNTIF('Durchgang 3'!$B$3:'Durchgang 3'!$B$3000,"&lt;9")</f>
        <v>0</v>
      </c>
      <c r="E6">
        <f t="shared" si="2"/>
        <v>12</v>
      </c>
      <c r="F6">
        <f t="shared" si="3"/>
        <v>3</v>
      </c>
      <c r="G6">
        <f t="shared" si="4"/>
        <v>0</v>
      </c>
      <c r="H6">
        <f t="shared" si="0"/>
        <v>15</v>
      </c>
    </row>
    <row r="7" spans="1:8" ht="12.75">
      <c r="A7">
        <f t="shared" si="1"/>
        <v>10</v>
      </c>
      <c r="B7">
        <f>COUNTIF('Durchgang 1'!$B$3:'Durchgang 1'!$B$3000,"&lt;10")</f>
        <v>35</v>
      </c>
      <c r="C7">
        <f>COUNTIF('Durchgang 2'!$B$3:'Durchgang 2'!$B$3000,"&lt;10")</f>
        <v>10</v>
      </c>
      <c r="D7">
        <f>COUNTIF('Durchgang 3'!$B$3:'Durchgang 3'!$B$3000,"&lt;10")</f>
        <v>0</v>
      </c>
      <c r="E7">
        <f t="shared" si="2"/>
        <v>15</v>
      </c>
      <c r="F7">
        <f t="shared" si="3"/>
        <v>3</v>
      </c>
      <c r="G7">
        <f t="shared" si="4"/>
        <v>0</v>
      </c>
      <c r="H7">
        <f t="shared" si="0"/>
        <v>18</v>
      </c>
    </row>
    <row r="8" spans="1:8" ht="12.75">
      <c r="A8">
        <f t="shared" si="1"/>
        <v>11</v>
      </c>
      <c r="B8">
        <f>COUNTIF('Durchgang 1'!$B$3:'Durchgang 1'!$B$3000,"&lt;11")</f>
        <v>50</v>
      </c>
      <c r="C8">
        <f>COUNTIF('Durchgang 2'!$B$3:'Durchgang 2'!$B$3000,"&lt;11")</f>
        <v>14</v>
      </c>
      <c r="D8">
        <f>COUNTIF('Durchgang 3'!$B$3:'Durchgang 3'!$B$3000,"&lt;11")</f>
        <v>0</v>
      </c>
      <c r="E8">
        <f t="shared" si="2"/>
        <v>15</v>
      </c>
      <c r="F8">
        <f t="shared" si="3"/>
        <v>4</v>
      </c>
      <c r="G8">
        <f t="shared" si="4"/>
        <v>0</v>
      </c>
      <c r="H8">
        <f t="shared" si="0"/>
        <v>19</v>
      </c>
    </row>
    <row r="9" spans="1:8" ht="12.75">
      <c r="A9">
        <f t="shared" si="1"/>
        <v>12</v>
      </c>
      <c r="B9">
        <f>COUNTIF('Durchgang 1'!$B$3:'Durchgang 1'!$B$3000,"&lt;12")</f>
        <v>61</v>
      </c>
      <c r="C9">
        <f>COUNTIF('Durchgang 2'!$B$3:'Durchgang 2'!$B$3000,"&lt;12")</f>
        <v>18</v>
      </c>
      <c r="D9">
        <f>COUNTIF('Durchgang 3'!$B$3:'Durchgang 3'!$B$3000,"&lt;12")</f>
        <v>0</v>
      </c>
      <c r="E9">
        <f t="shared" si="2"/>
        <v>11</v>
      </c>
      <c r="F9">
        <f t="shared" si="3"/>
        <v>4</v>
      </c>
      <c r="G9">
        <f t="shared" si="4"/>
        <v>0</v>
      </c>
      <c r="H9">
        <f t="shared" si="0"/>
        <v>15</v>
      </c>
    </row>
    <row r="10" spans="1:8" ht="12.75">
      <c r="A10">
        <f t="shared" si="1"/>
        <v>13</v>
      </c>
      <c r="B10">
        <f>COUNTIF('Durchgang 1'!$B$3:'Durchgang 1'!$B$3000,"&lt;13")</f>
        <v>63</v>
      </c>
      <c r="C10">
        <f>COUNTIF('Durchgang 2'!$B$3:'Durchgang 2'!$B$3000,"&lt;13")</f>
        <v>18</v>
      </c>
      <c r="D10">
        <f>COUNTIF('Durchgang 3'!$B$3:'Durchgang 3'!$B$3000,"&lt;13")</f>
        <v>0</v>
      </c>
      <c r="E10">
        <f t="shared" si="2"/>
        <v>2</v>
      </c>
      <c r="F10">
        <f t="shared" si="3"/>
        <v>0</v>
      </c>
      <c r="G10">
        <f t="shared" si="4"/>
        <v>0</v>
      </c>
      <c r="H10">
        <f t="shared" si="0"/>
        <v>2</v>
      </c>
    </row>
    <row r="11" spans="1:8" ht="12.75">
      <c r="A11">
        <f t="shared" si="1"/>
        <v>14</v>
      </c>
      <c r="B11">
        <f>COUNTIF('Durchgang 1'!$B$3:'Durchgang 1'!$B$3000,"&lt;14")</f>
        <v>63</v>
      </c>
      <c r="C11">
        <f>COUNTIF('Durchgang 2'!$B$3:'Durchgang 2'!$B$3000,"&lt;14")</f>
        <v>18</v>
      </c>
      <c r="D11">
        <f>COUNTIF('Durchgang 3'!$B$3:'Durchgang 3'!$B$3000,"&lt;14")</f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0"/>
        <v>0</v>
      </c>
    </row>
    <row r="12" spans="1:8" ht="12.75">
      <c r="A12">
        <f t="shared" si="1"/>
        <v>15</v>
      </c>
      <c r="B12">
        <f>COUNTIF('Durchgang 1'!$B$3:'Durchgang 1'!$B$3000,"&lt;15")</f>
        <v>64</v>
      </c>
      <c r="C12">
        <f>COUNTIF('Durchgang 2'!$B$3:'Durchgang 2'!$B$3000,"&lt;15")</f>
        <v>18</v>
      </c>
      <c r="D12">
        <f>COUNTIF('Durchgang 3'!$B$3:'Durchgang 3'!$B$3000,"&lt;15")</f>
        <v>0</v>
      </c>
      <c r="E12">
        <f t="shared" si="2"/>
        <v>1</v>
      </c>
      <c r="F12">
        <f t="shared" si="3"/>
        <v>0</v>
      </c>
      <c r="G12">
        <f t="shared" si="4"/>
        <v>0</v>
      </c>
      <c r="H12">
        <f t="shared" si="0"/>
        <v>1</v>
      </c>
    </row>
    <row r="13" spans="1:8" ht="12.75">
      <c r="A13">
        <f t="shared" si="1"/>
        <v>16</v>
      </c>
      <c r="B13">
        <f>COUNTIF('Durchgang 1'!$B$3:'Durchgang 1'!$B$3000,"&lt;16")</f>
        <v>64</v>
      </c>
      <c r="C13">
        <f>COUNTIF('Durchgang 2'!$B$3:'Durchgang 2'!$B$3000,"&lt;16")</f>
        <v>19</v>
      </c>
      <c r="D13">
        <f>COUNTIF('Durchgang 3'!$B$3:'Durchgang 3'!$B$3000,"&lt;16")</f>
        <v>0</v>
      </c>
      <c r="E13">
        <f t="shared" si="2"/>
        <v>0</v>
      </c>
      <c r="F13">
        <f t="shared" si="3"/>
        <v>1</v>
      </c>
      <c r="G13">
        <f t="shared" si="4"/>
        <v>0</v>
      </c>
      <c r="H13">
        <f t="shared" si="0"/>
        <v>1</v>
      </c>
    </row>
    <row r="14" spans="1:8" ht="12.75">
      <c r="A14">
        <f t="shared" si="1"/>
        <v>17</v>
      </c>
      <c r="B14">
        <f>COUNTIF('Durchgang 1'!$B$3:'Durchgang 1'!$B$3000,"&lt;17")</f>
        <v>66</v>
      </c>
      <c r="C14">
        <f>COUNTIF('Durchgang 2'!$B$3:'Durchgang 2'!$B$3000,"&lt;17")</f>
        <v>21</v>
      </c>
      <c r="D14">
        <f>COUNTIF('Durchgang 3'!$B$3:'Durchgang 3'!$B$3000,"&lt;17")</f>
        <v>0</v>
      </c>
      <c r="E14">
        <f t="shared" si="2"/>
        <v>2</v>
      </c>
      <c r="F14">
        <f t="shared" si="3"/>
        <v>2</v>
      </c>
      <c r="G14">
        <f t="shared" si="4"/>
        <v>0</v>
      </c>
      <c r="H14">
        <f t="shared" si="0"/>
        <v>4</v>
      </c>
    </row>
    <row r="15" spans="1:8" ht="12.75">
      <c r="A15">
        <f t="shared" si="1"/>
        <v>18</v>
      </c>
      <c r="B15">
        <f>COUNTIF('Durchgang 1'!$B$3:'Durchgang 1'!$B$3000,"&lt;18")</f>
        <v>67</v>
      </c>
      <c r="C15">
        <f>COUNTIF('Durchgang 2'!$B$3:'Durchgang 2'!$B$3000,"&lt;18")</f>
        <v>25</v>
      </c>
      <c r="D15">
        <f>COUNTIF('Durchgang 3'!$B$3:'Durchgang 3'!$B$3000,"&lt;18")</f>
        <v>0</v>
      </c>
      <c r="E15">
        <f t="shared" si="2"/>
        <v>1</v>
      </c>
      <c r="F15">
        <f t="shared" si="3"/>
        <v>4</v>
      </c>
      <c r="G15">
        <f t="shared" si="4"/>
        <v>0</v>
      </c>
      <c r="H15">
        <f t="shared" si="0"/>
        <v>5</v>
      </c>
    </row>
    <row r="16" spans="1:8" ht="12.75">
      <c r="A16">
        <f t="shared" si="1"/>
        <v>19</v>
      </c>
      <c r="B16">
        <f>COUNTIF('Durchgang 1'!$B$3:'Durchgang 1'!$B$3000,"&lt;19")</f>
        <v>68</v>
      </c>
      <c r="C16">
        <f>COUNTIF('Durchgang 2'!$B$3:'Durchgang 2'!$B$3000,"&lt;19")</f>
        <v>25</v>
      </c>
      <c r="D16">
        <f>COUNTIF('Durchgang 3'!$B$3:'Durchgang 3'!$B$3000,"&lt;19")</f>
        <v>0</v>
      </c>
      <c r="E16">
        <f t="shared" si="2"/>
        <v>1</v>
      </c>
      <c r="F16">
        <f t="shared" si="3"/>
        <v>0</v>
      </c>
      <c r="G16">
        <f t="shared" si="4"/>
        <v>0</v>
      </c>
      <c r="H16">
        <f t="shared" si="0"/>
        <v>1</v>
      </c>
    </row>
    <row r="17" spans="1:8" ht="12.75">
      <c r="A17">
        <f t="shared" si="1"/>
        <v>20</v>
      </c>
      <c r="B17">
        <f>COUNTIF('Durchgang 1'!$B$3:'Durchgang 1'!$B$3000,"&lt;20")</f>
        <v>70</v>
      </c>
      <c r="C17">
        <f>COUNTIF('Durchgang 2'!$B$3:'Durchgang 2'!$B$3000,"&lt;20")</f>
        <v>26</v>
      </c>
      <c r="D17">
        <f>COUNTIF('Durchgang 3'!$B$3:'Durchgang 3'!$B$3000,"&lt;20")</f>
        <v>0</v>
      </c>
      <c r="E17">
        <f t="shared" si="2"/>
        <v>2</v>
      </c>
      <c r="F17">
        <f t="shared" si="3"/>
        <v>1</v>
      </c>
      <c r="G17">
        <f t="shared" si="4"/>
        <v>0</v>
      </c>
      <c r="H17">
        <f t="shared" si="0"/>
        <v>3</v>
      </c>
    </row>
    <row r="18" spans="1:8" ht="12.75">
      <c r="A18">
        <f t="shared" si="1"/>
        <v>21</v>
      </c>
      <c r="B18">
        <f>COUNTIF('Durchgang 1'!$B$3:'Durchgang 1'!$B$3000,"&lt;21")</f>
        <v>71</v>
      </c>
      <c r="C18">
        <f>COUNTIF('Durchgang 2'!$B$3:'Durchgang 2'!$B$3000,"&lt;21")</f>
        <v>26</v>
      </c>
      <c r="D18">
        <f>COUNTIF('Durchgang 3'!$B$3:'Durchgang 3'!$B$3000,"&lt;21")</f>
        <v>0</v>
      </c>
      <c r="E18">
        <f t="shared" si="2"/>
        <v>1</v>
      </c>
      <c r="F18">
        <f t="shared" si="3"/>
        <v>0</v>
      </c>
      <c r="G18">
        <f t="shared" si="4"/>
        <v>0</v>
      </c>
      <c r="H18">
        <f t="shared" si="0"/>
        <v>1</v>
      </c>
    </row>
    <row r="19" spans="1:8" ht="12.75">
      <c r="A19">
        <f t="shared" si="1"/>
        <v>22</v>
      </c>
      <c r="B19">
        <f>COUNTIF('Durchgang 1'!$B$3:'Durchgang 1'!$B$3000,"&lt;22")</f>
        <v>73</v>
      </c>
      <c r="C19">
        <f>COUNTIF('Durchgang 2'!$B$3:'Durchgang 2'!$B$3000,"&lt;22")</f>
        <v>26</v>
      </c>
      <c r="D19">
        <f>COUNTIF('Durchgang 3'!$B$3:'Durchgang 3'!$B$3000,"&lt;22")</f>
        <v>0</v>
      </c>
      <c r="E19">
        <f t="shared" si="2"/>
        <v>2</v>
      </c>
      <c r="F19">
        <f t="shared" si="3"/>
        <v>0</v>
      </c>
      <c r="G19">
        <f t="shared" si="4"/>
        <v>0</v>
      </c>
      <c r="H19">
        <f t="shared" si="0"/>
        <v>2</v>
      </c>
    </row>
    <row r="20" spans="1:8" ht="12.75">
      <c r="A20">
        <f t="shared" si="1"/>
        <v>23</v>
      </c>
      <c r="B20">
        <f>COUNTIF('Durchgang 1'!$B$3:'Durchgang 1'!$B$3000,"&lt;23")</f>
        <v>76</v>
      </c>
      <c r="C20">
        <f>COUNTIF('Durchgang 2'!$B$3:'Durchgang 2'!$B$3000,"&lt;23")</f>
        <v>27</v>
      </c>
      <c r="D20">
        <f>COUNTIF('Durchgang 3'!$B$3:'Durchgang 3'!$B$3000,"&lt;23")</f>
        <v>0</v>
      </c>
      <c r="E20">
        <f t="shared" si="2"/>
        <v>3</v>
      </c>
      <c r="F20">
        <f t="shared" si="3"/>
        <v>1</v>
      </c>
      <c r="G20">
        <f t="shared" si="4"/>
        <v>0</v>
      </c>
      <c r="H20">
        <f t="shared" si="0"/>
        <v>4</v>
      </c>
    </row>
    <row r="21" spans="1:8" ht="12.75">
      <c r="A21">
        <f t="shared" si="1"/>
        <v>24</v>
      </c>
      <c r="B21">
        <f>COUNTIF('Durchgang 1'!$B$3:'Durchgang 1'!$B$3000,"&lt;24")</f>
        <v>83</v>
      </c>
      <c r="C21">
        <f>COUNTIF('Durchgang 2'!$B$3:'Durchgang 2'!$B$3000,"&lt;24")</f>
        <v>28</v>
      </c>
      <c r="D21">
        <f>COUNTIF('Durchgang 3'!$B$3:'Durchgang 3'!$B$3000,"&lt;24")</f>
        <v>0</v>
      </c>
      <c r="E21">
        <f t="shared" si="2"/>
        <v>7</v>
      </c>
      <c r="F21">
        <f t="shared" si="3"/>
        <v>1</v>
      </c>
      <c r="G21">
        <f t="shared" si="4"/>
        <v>0</v>
      </c>
      <c r="H21">
        <f t="shared" si="0"/>
        <v>8</v>
      </c>
    </row>
    <row r="22" spans="1:8" ht="12.75">
      <c r="A22">
        <f t="shared" si="1"/>
        <v>25</v>
      </c>
      <c r="B22">
        <f>COUNTIF('Durchgang 1'!$B$3:'Durchgang 1'!$B$3000,"&lt;25")</f>
        <v>88</v>
      </c>
      <c r="C22">
        <f>COUNTIF('Durchgang 2'!$B$3:'Durchgang 2'!$B$3000,"&lt;25")</f>
        <v>30</v>
      </c>
      <c r="D22">
        <f>COUNTIF('Durchgang 3'!$B$3:'Durchgang 3'!$B$3000,"&lt;25")</f>
        <v>0</v>
      </c>
      <c r="E22">
        <f t="shared" si="2"/>
        <v>5</v>
      </c>
      <c r="F22">
        <f t="shared" si="3"/>
        <v>2</v>
      </c>
      <c r="G22">
        <f t="shared" si="4"/>
        <v>0</v>
      </c>
      <c r="H22">
        <f t="shared" si="0"/>
        <v>7</v>
      </c>
    </row>
    <row r="23" spans="1:8" ht="12.75">
      <c r="A23">
        <f t="shared" si="1"/>
        <v>26</v>
      </c>
      <c r="B23">
        <f>COUNTIF('Durchgang 1'!$B$3:'Durchgang 1'!$B$3000,"&lt;26")</f>
        <v>89</v>
      </c>
      <c r="C23">
        <f>COUNTIF('Durchgang 2'!$B$3:'Durchgang 2'!$B$3000,"&lt;26")</f>
        <v>30</v>
      </c>
      <c r="D23">
        <f>COUNTIF('Durchgang 3'!$B$3:'Durchgang 3'!$B$3000,"&lt;26")</f>
        <v>0</v>
      </c>
      <c r="E23">
        <f t="shared" si="2"/>
        <v>1</v>
      </c>
      <c r="F23">
        <f t="shared" si="3"/>
        <v>0</v>
      </c>
      <c r="G23">
        <f t="shared" si="4"/>
        <v>0</v>
      </c>
      <c r="H23">
        <f t="shared" si="0"/>
        <v>1</v>
      </c>
    </row>
    <row r="24" spans="1:8" ht="12.75">
      <c r="A24">
        <f t="shared" si="1"/>
        <v>27</v>
      </c>
      <c r="B24">
        <f>COUNTIF('Durchgang 1'!$B$3:'Durchgang 1'!$B$3000,"&lt;27")</f>
        <v>92</v>
      </c>
      <c r="C24">
        <f>COUNTIF('Durchgang 2'!$B$3:'Durchgang 2'!$B$3000,"&lt;27")</f>
        <v>31</v>
      </c>
      <c r="D24">
        <f>COUNTIF('Durchgang 3'!$B$3:'Durchgang 3'!$B$3000,"&lt;27")</f>
        <v>0</v>
      </c>
      <c r="E24">
        <f t="shared" si="2"/>
        <v>3</v>
      </c>
      <c r="F24">
        <f t="shared" si="3"/>
        <v>1</v>
      </c>
      <c r="G24">
        <f t="shared" si="4"/>
        <v>0</v>
      </c>
      <c r="H24">
        <f t="shared" si="0"/>
        <v>4</v>
      </c>
    </row>
    <row r="25" spans="1:8" ht="12.75">
      <c r="A25">
        <f t="shared" si="1"/>
        <v>28</v>
      </c>
      <c r="B25">
        <f>COUNTIF('Durchgang 1'!$B$3:'Durchgang 1'!$B$3000,"&lt;28")</f>
        <v>94</v>
      </c>
      <c r="C25">
        <f>COUNTIF('Durchgang 2'!$B$3:'Durchgang 2'!$B$3000,"&lt;28")</f>
        <v>31</v>
      </c>
      <c r="D25">
        <f>COUNTIF('Durchgang 3'!$B$3:'Durchgang 3'!$B$3000,"&lt;28")</f>
        <v>0</v>
      </c>
      <c r="E25">
        <f t="shared" si="2"/>
        <v>2</v>
      </c>
      <c r="F25">
        <f t="shared" si="3"/>
        <v>0</v>
      </c>
      <c r="G25">
        <f t="shared" si="4"/>
        <v>0</v>
      </c>
      <c r="H25">
        <f t="shared" si="0"/>
        <v>2</v>
      </c>
    </row>
    <row r="26" spans="1:8" ht="12.75">
      <c r="A26">
        <f t="shared" si="1"/>
        <v>29</v>
      </c>
      <c r="B26">
        <f>COUNTIF('Durchgang 1'!$B$3:'Durchgang 1'!$B$3000,"&lt;29")</f>
        <v>95</v>
      </c>
      <c r="C26">
        <f>COUNTIF('Durchgang 2'!$B$3:'Durchgang 2'!$B$3000,"&lt;29")</f>
        <v>31</v>
      </c>
      <c r="D26">
        <f>COUNTIF('Durchgang 3'!$B$3:'Durchgang 3'!$B$3000,"&lt;29")</f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0"/>
        <v>1</v>
      </c>
    </row>
    <row r="27" spans="1:8" ht="12.75">
      <c r="A27">
        <f t="shared" si="1"/>
        <v>30</v>
      </c>
      <c r="B27">
        <f>COUNTIF('Durchgang 1'!$B$3:'Durchgang 1'!$B$3000,"&lt;30")</f>
        <v>96</v>
      </c>
      <c r="C27">
        <f>COUNTIF('Durchgang 2'!$B$3:'Durchgang 2'!$B$3000,"&lt;30")</f>
        <v>31</v>
      </c>
      <c r="D27">
        <f>COUNTIF('Durchgang 3'!$B$3:'Durchgang 3'!$B$3000,"&lt;30")</f>
        <v>0</v>
      </c>
      <c r="E27">
        <f t="shared" si="2"/>
        <v>1</v>
      </c>
      <c r="F27">
        <f t="shared" si="3"/>
        <v>0</v>
      </c>
      <c r="G27">
        <f t="shared" si="4"/>
        <v>0</v>
      </c>
      <c r="H27">
        <f t="shared" si="0"/>
        <v>1</v>
      </c>
    </row>
    <row r="28" spans="1:8" ht="12.75">
      <c r="A28">
        <f t="shared" si="1"/>
        <v>31</v>
      </c>
      <c r="B28">
        <f>COUNTIF('Durchgang 1'!$B$3:'Durchgang 1'!$B$3000,"&lt;31")</f>
        <v>96</v>
      </c>
      <c r="C28">
        <f>COUNTIF('Durchgang 2'!$B$3:'Durchgang 2'!$B$3000,"&lt;31")</f>
        <v>31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96</v>
      </c>
      <c r="C29">
        <f>COUNTIF('Durchgang 2'!$B$3:'Durchgang 2'!$B$3000,"&lt;32")</f>
        <v>31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96</v>
      </c>
      <c r="C30">
        <f>COUNTIF('Durchgang 2'!$B$3:'Durchgang 2'!$B$3000,"&lt;33")</f>
        <v>31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96</v>
      </c>
      <c r="C31">
        <f>COUNTIF('Durchgang 2'!$B$3:'Durchgang 2'!$B$3000,"&lt;34")</f>
        <v>31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96</v>
      </c>
      <c r="C32">
        <f>COUNTIF('Durchgang 2'!$B$3:'Durchgang 2'!$B$3000,"&lt;35")</f>
        <v>31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11" ht="12.75">
      <c r="A33">
        <f t="shared" si="1"/>
        <v>36</v>
      </c>
      <c r="B33">
        <f>COUNTIF('Durchgang 1'!$B$3:'Durchgang 1'!$B$3000,"&lt;36")</f>
        <v>96</v>
      </c>
      <c r="C33">
        <f>COUNTIF('Durchgang 2'!$B$3:'Durchgang 2'!$B$3000,"&lt;36")</f>
        <v>31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  <c r="K33">
        <f>SUM(H21:H47)</f>
        <v>24</v>
      </c>
    </row>
    <row r="34" spans="1:8" ht="12.75">
      <c r="A34">
        <f t="shared" si="1"/>
        <v>37</v>
      </c>
      <c r="B34">
        <f>COUNTIF('Durchgang 1'!$B$3:'Durchgang 1'!$B$3000,"&lt;37")</f>
        <v>96</v>
      </c>
      <c r="C34">
        <f>COUNTIF('Durchgang 2'!$B$3:'Durchgang 2'!$B$3000,"&lt;37")</f>
        <v>31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96</v>
      </c>
      <c r="C35">
        <f>COUNTIF('Durchgang 2'!$B$3:'Durchgang 2'!$B$3000,"&lt;38")</f>
        <v>31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96</v>
      </c>
      <c r="C36">
        <f>COUNTIF('Durchgang 2'!$B$3:'Durchgang 2'!$B$3000,"&lt;39")</f>
        <v>31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96</v>
      </c>
      <c r="C37">
        <f>COUNTIF('Durchgang 2'!$B$3:'Durchgang 2'!$B$3000,"&lt;40")</f>
        <v>31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96</v>
      </c>
      <c r="C38">
        <f>COUNTIF('Durchgang 2'!$B$3:'Durchgang 2'!$B$3000,"&lt;41")</f>
        <v>31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96</v>
      </c>
      <c r="C39">
        <f>COUNTIF('Durchgang 2'!$B$3:'Durchgang 2'!$B$3000,"&lt;42")</f>
        <v>31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96</v>
      </c>
      <c r="C40">
        <f>COUNTIF('Durchgang 2'!$B$3:'Durchgang 2'!$B$3000,"&lt;43")</f>
        <v>31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96</v>
      </c>
      <c r="C41">
        <f>COUNTIF('Durchgang 2'!$B$3:'Durchgang 2'!$B$3000,"&lt;44")</f>
        <v>31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96</v>
      </c>
      <c r="C42">
        <f>COUNTIF('Durchgang 2'!$B$3:'Durchgang 2'!$B$3000,"&lt;45")</f>
        <v>31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96</v>
      </c>
      <c r="C43">
        <f>COUNTIF('Durchgang 2'!$B$3:'Durchgang 2'!$B$3000,"&lt;46")</f>
        <v>31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96</v>
      </c>
      <c r="C44">
        <f>COUNTIF('Durchgang 2'!$B$3:'Durchgang 2'!$B$3000,"&lt;47")</f>
        <v>31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96</v>
      </c>
      <c r="C45">
        <f>COUNTIF('Durchgang 2'!$B$3:'Durchgang 2'!$B$3000,"&lt;48")</f>
        <v>31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96</v>
      </c>
      <c r="C46">
        <f>COUNTIF('Durchgang 2'!$B$3:'Durchgang 2'!$B$3000,"&lt;49")</f>
        <v>31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96</v>
      </c>
      <c r="C47">
        <f>COUNTIF('Durchgang 2'!$B$3:'Durchgang 2'!$B$3000,"&lt;50")</f>
        <v>31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96</v>
      </c>
      <c r="C48">
        <f>COUNTIF('Durchgang 2'!$B$3:'Durchgang 2'!$B$3000,"&lt;200")</f>
        <v>31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30</v>
      </c>
      <c r="E50">
        <f>SUM(E2:E48)</f>
        <v>96</v>
      </c>
      <c r="F50">
        <f>SUM(F2:F48)</f>
        <v>31</v>
      </c>
      <c r="G50">
        <f>SUM(G2:G48)</f>
        <v>0</v>
      </c>
      <c r="H50">
        <f>SUM(H2:H48)</f>
        <v>127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Nef Ueli  BUD-J&amp;F</cp:lastModifiedBy>
  <cp:lastPrinted>2010-10-10T08:13:10Z</cp:lastPrinted>
  <dcterms:created xsi:type="dcterms:W3CDTF">2004-10-08T20:27:26Z</dcterms:created>
  <dcterms:modified xsi:type="dcterms:W3CDTF">2014-12-19T14:10:35Z</dcterms:modified>
  <cp:category/>
  <cp:version/>
  <cp:contentType/>
  <cp:contentStatus/>
</cp:coreProperties>
</file>