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65" activeTab="3"/>
  </bookViews>
  <sheets>
    <sheet name="Durchgang 1" sheetId="1" r:id="rId1"/>
    <sheet name="Durchgang 2" sheetId="2" r:id="rId2"/>
    <sheet name="Durchgang 3" sheetId="3" r:id="rId3"/>
    <sheet name="Zusammenfassung" sheetId="4" r:id="rId4"/>
    <sheet name="Formular" sheetId="5" r:id="rId5"/>
    <sheet name="Hilfsblatt" sheetId="6" r:id="rId6"/>
  </sheets>
  <definedNames/>
  <calcPr fullCalcOnLoad="1"/>
</workbook>
</file>

<file path=xl/sharedStrings.xml><?xml version="1.0" encoding="utf-8"?>
<sst xmlns="http://schemas.openxmlformats.org/spreadsheetml/2006/main" count="62" uniqueCount="33">
  <si>
    <t>Testfischen</t>
  </si>
  <si>
    <t>Grösse (cm)</t>
  </si>
  <si>
    <t>Gewicht (g)</t>
  </si>
  <si>
    <t>Datum</t>
  </si>
  <si>
    <t>Wasserstand</t>
  </si>
  <si>
    <t>Durchgang Nr</t>
  </si>
  <si>
    <t>Fischart</t>
  </si>
  <si>
    <t>Bemerkungen</t>
  </si>
  <si>
    <t>Forellen</t>
  </si>
  <si>
    <t>Groppen</t>
  </si>
  <si>
    <t>Total Durchgang 1</t>
  </si>
  <si>
    <t>Total Durchgang 3</t>
  </si>
  <si>
    <t>Total Durchgang 2</t>
  </si>
  <si>
    <t>Reduktion Durchgang 1-2</t>
  </si>
  <si>
    <t>Reduktion Durchgang 2-3</t>
  </si>
  <si>
    <t>Total gefangene Fische</t>
  </si>
  <si>
    <t>Bestandesberechnung</t>
  </si>
  <si>
    <t>4. Durchgang</t>
  </si>
  <si>
    <t>5. Durchgang</t>
  </si>
  <si>
    <t>6. Durchgang</t>
  </si>
  <si>
    <t>7. Durchgang</t>
  </si>
  <si>
    <t>8. Durchgang</t>
  </si>
  <si>
    <t>Total geschätzter Bestand</t>
  </si>
  <si>
    <t xml:space="preserve">Verteilung DG1 </t>
  </si>
  <si>
    <t xml:space="preserve">Verteilung DG2 </t>
  </si>
  <si>
    <t xml:space="preserve">Verteilung DG3 </t>
  </si>
  <si>
    <t>Häufigkeit DG1</t>
  </si>
  <si>
    <t>Häufigkeit DG3</t>
  </si>
  <si>
    <t>Häufigkeit DG2</t>
  </si>
  <si>
    <t>Total</t>
  </si>
  <si>
    <t>Gesamte Häufigkeit</t>
  </si>
  <si>
    <t>Strecke /  Steinegg</t>
  </si>
  <si>
    <t>Abfluss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</si>
</sst>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1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0" fontId="0" fillId="0" borderId="13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16" xfId="0" applyNumberFormat="1" applyBorder="1" applyAlignment="1">
      <alignment/>
    </xf>
    <xf numFmtId="10" fontId="0" fillId="0" borderId="18" xfId="0" applyNumberFormat="1" applyBorder="1" applyAlignment="1">
      <alignment/>
    </xf>
    <xf numFmtId="10" fontId="0" fillId="0" borderId="19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14" fontId="0" fillId="0" borderId="0" xfId="0" applyNumberFormat="1" applyAlignment="1">
      <alignment/>
    </xf>
    <xf numFmtId="0" fontId="0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Grössenverteilung gefangene Forellen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7075"/>
          <c:w val="0.955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tx>
            <c:v>Grössenverteilung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Hilfsblatt!$A$2:$A$48</c:f>
              <c:numCache>
                <c:ptCount val="47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</c:numCache>
            </c:numRef>
          </c:cat>
          <c:val>
            <c:numRef>
              <c:f>Hilfsblatt!$H$2:$H$48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13</c:v>
                </c:pt>
                <c:pt idx="5">
                  <c:v>28</c:v>
                </c:pt>
                <c:pt idx="6">
                  <c:v>19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4</c:v>
                </c:pt>
                <c:pt idx="16">
                  <c:v>9</c:v>
                </c:pt>
                <c:pt idx="17">
                  <c:v>4</c:v>
                </c:pt>
                <c:pt idx="18">
                  <c:v>8</c:v>
                </c:pt>
                <c:pt idx="19">
                  <c:v>5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axId val="27734757"/>
        <c:axId val="48286222"/>
      </c:barChart>
      <c:catAx>
        <c:axId val="27734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86222"/>
        <c:crosses val="autoZero"/>
        <c:auto val="1"/>
        <c:lblOffset val="100"/>
        <c:tickLblSkip val="3"/>
        <c:noMultiLvlLbl val="0"/>
      </c:catAx>
      <c:valAx>
        <c:axId val="48286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347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5</xdr:row>
      <xdr:rowOff>28575</xdr:rowOff>
    </xdr:from>
    <xdr:to>
      <xdr:col>10</xdr:col>
      <xdr:colOff>295275</xdr:colOff>
      <xdr:row>23</xdr:row>
      <xdr:rowOff>190500</xdr:rowOff>
    </xdr:to>
    <xdr:graphicFrame>
      <xdr:nvGraphicFramePr>
        <xdr:cNvPr id="1" name="Diagramm 1"/>
        <xdr:cNvGraphicFramePr/>
      </xdr:nvGraphicFramePr>
      <xdr:xfrm>
        <a:off x="3943350" y="876300"/>
        <a:ext cx="53625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7"/>
  <sheetViews>
    <sheetView zoomScale="150" zoomScaleNormal="150" zoomScalePageLayoutView="0" workbookViewId="0" topLeftCell="A1">
      <pane ySplit="1185" topLeftCell="A1" activePane="bottomLeft" state="split"/>
      <selection pane="topLeft" activeCell="A1" sqref="A1:IV16384"/>
      <selection pane="bottomLeft" activeCell="D95" sqref="D95"/>
    </sheetView>
  </sheetViews>
  <sheetFormatPr defaultColWidth="11.421875" defaultRowHeight="12.75"/>
  <cols>
    <col min="1" max="1" width="3.140625" style="0" customWidth="1"/>
    <col min="4" max="4" width="26.28125" style="0" customWidth="1"/>
    <col min="5" max="5" width="2.28125" style="0" customWidth="1"/>
    <col min="8" max="8" width="24.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B3" s="9"/>
      <c r="C3" s="9"/>
      <c r="D3" s="9"/>
    </row>
    <row r="4" spans="3:8" ht="12.75">
      <c r="C4" s="37"/>
      <c r="D4" s="37"/>
      <c r="E4" s="37"/>
      <c r="F4" s="37"/>
      <c r="G4" s="37"/>
      <c r="H4" s="37"/>
    </row>
    <row r="5" spans="2:8" ht="12.75">
      <c r="B5">
        <v>16</v>
      </c>
      <c r="C5" s="37"/>
      <c r="D5" s="37"/>
      <c r="E5" s="37"/>
      <c r="F5" s="37">
        <v>14</v>
      </c>
      <c r="G5" s="37"/>
      <c r="H5" s="37"/>
    </row>
    <row r="6" spans="2:9" ht="12.75">
      <c r="B6">
        <v>10</v>
      </c>
      <c r="C6" s="37"/>
      <c r="D6" s="38"/>
      <c r="E6" s="37"/>
      <c r="F6" s="37"/>
      <c r="G6" s="37"/>
      <c r="H6" s="37"/>
      <c r="I6" s="37"/>
    </row>
    <row r="7" spans="2:8" ht="12.75">
      <c r="B7">
        <v>9.7</v>
      </c>
      <c r="C7" s="37"/>
      <c r="D7" s="37"/>
      <c r="E7" s="37"/>
      <c r="F7" s="37"/>
      <c r="G7" s="37"/>
      <c r="H7" s="37"/>
    </row>
    <row r="8" spans="2:8" ht="12.75">
      <c r="B8">
        <v>20</v>
      </c>
      <c r="C8" s="37"/>
      <c r="D8" s="37"/>
      <c r="E8" s="37"/>
      <c r="F8" s="37"/>
      <c r="G8" s="37"/>
      <c r="H8" s="37"/>
    </row>
    <row r="9" spans="2:8" ht="12.75">
      <c r="B9">
        <v>9</v>
      </c>
      <c r="C9" s="37"/>
      <c r="D9" s="37"/>
      <c r="E9" s="37"/>
      <c r="F9" s="37"/>
      <c r="G9" s="37"/>
      <c r="H9" s="37"/>
    </row>
    <row r="10" spans="2:8" ht="12.75">
      <c r="B10">
        <v>33</v>
      </c>
      <c r="C10" s="37"/>
      <c r="D10" s="37"/>
      <c r="E10" s="37"/>
      <c r="F10" s="37"/>
      <c r="G10" s="37"/>
      <c r="H10" s="37"/>
    </row>
    <row r="11" spans="2:8" ht="12.75">
      <c r="B11">
        <v>16</v>
      </c>
      <c r="C11" s="37"/>
      <c r="D11" s="37"/>
      <c r="E11" s="37"/>
      <c r="F11" s="37"/>
      <c r="G11" s="37"/>
      <c r="H11" s="37"/>
    </row>
    <row r="12" spans="2:8" ht="12.75">
      <c r="B12">
        <v>9</v>
      </c>
      <c r="C12" s="37"/>
      <c r="D12" s="37"/>
      <c r="E12" s="37"/>
      <c r="F12" s="37"/>
      <c r="G12" s="37"/>
      <c r="H12" s="37"/>
    </row>
    <row r="13" spans="2:8" ht="12.75">
      <c r="B13">
        <v>9</v>
      </c>
      <c r="C13" s="37"/>
      <c r="D13" s="37"/>
      <c r="E13" s="37"/>
      <c r="F13" s="37"/>
      <c r="G13" s="37"/>
      <c r="H13" s="37"/>
    </row>
    <row r="14" spans="2:8" ht="12.75">
      <c r="B14">
        <v>9</v>
      </c>
      <c r="C14" s="37"/>
      <c r="D14" s="37"/>
      <c r="E14" s="37"/>
      <c r="F14" s="37"/>
      <c r="G14" s="37"/>
      <c r="H14" s="37"/>
    </row>
    <row r="15" spans="2:8" ht="12.75">
      <c r="B15">
        <v>9</v>
      </c>
      <c r="C15" s="37"/>
      <c r="D15" s="37"/>
      <c r="E15" s="37"/>
      <c r="F15" s="37"/>
      <c r="G15" s="37"/>
      <c r="H15" s="37"/>
    </row>
    <row r="16" spans="2:8" ht="12.75">
      <c r="B16">
        <v>22</v>
      </c>
      <c r="C16" s="37"/>
      <c r="D16" s="37"/>
      <c r="E16" s="37"/>
      <c r="F16" s="37"/>
      <c r="G16" s="37"/>
      <c r="H16" s="37"/>
    </row>
    <row r="17" spans="2:8" ht="12.75">
      <c r="B17">
        <v>20</v>
      </c>
      <c r="C17" s="37"/>
      <c r="D17" s="37"/>
      <c r="E17" s="37"/>
      <c r="F17" s="37"/>
      <c r="G17" s="37"/>
      <c r="H17" s="37"/>
    </row>
    <row r="18" spans="2:8" ht="12.75">
      <c r="B18">
        <v>9</v>
      </c>
      <c r="C18" s="37"/>
      <c r="D18" s="37"/>
      <c r="E18" s="37"/>
      <c r="F18" s="37"/>
      <c r="G18" s="37"/>
      <c r="H18" s="37"/>
    </row>
    <row r="19" spans="2:8" ht="12.75">
      <c r="B19">
        <v>10</v>
      </c>
      <c r="C19" s="37"/>
      <c r="D19" s="37"/>
      <c r="E19" s="37"/>
      <c r="F19" s="37"/>
      <c r="G19" s="37"/>
      <c r="H19" s="37"/>
    </row>
    <row r="20" spans="2:8" ht="12.75">
      <c r="B20">
        <v>9.5</v>
      </c>
      <c r="C20" s="37"/>
      <c r="D20" s="37"/>
      <c r="E20" s="37"/>
      <c r="F20" s="37"/>
      <c r="G20" s="37"/>
      <c r="H20" s="37"/>
    </row>
    <row r="21" spans="2:8" ht="12.75">
      <c r="B21">
        <v>8</v>
      </c>
      <c r="C21" s="37"/>
      <c r="D21" s="37"/>
      <c r="E21" s="37"/>
      <c r="F21" s="37"/>
      <c r="G21" s="37"/>
      <c r="H21" s="37"/>
    </row>
    <row r="22" spans="2:8" ht="12.75">
      <c r="B22">
        <v>9.5</v>
      </c>
      <c r="C22" s="37"/>
      <c r="D22" s="37"/>
      <c r="E22" s="37"/>
      <c r="F22" s="37"/>
      <c r="G22" s="37"/>
      <c r="H22" s="37"/>
    </row>
    <row r="23" spans="2:8" ht="12.75">
      <c r="B23">
        <v>8</v>
      </c>
      <c r="C23" s="37"/>
      <c r="D23" s="37"/>
      <c r="E23" s="37"/>
      <c r="F23" s="37"/>
      <c r="G23" s="37"/>
      <c r="H23" s="37"/>
    </row>
    <row r="24" spans="2:8" ht="12.75">
      <c r="B24">
        <v>9</v>
      </c>
      <c r="C24" s="37"/>
      <c r="D24" s="37"/>
      <c r="E24" s="37"/>
      <c r="F24" s="37"/>
      <c r="G24" s="37"/>
      <c r="H24" s="37"/>
    </row>
    <row r="25" spans="2:8" ht="12.75">
      <c r="B25">
        <v>9.5</v>
      </c>
      <c r="C25" s="37"/>
      <c r="D25" s="37"/>
      <c r="E25" s="37"/>
      <c r="F25" s="37"/>
      <c r="G25" s="37"/>
      <c r="H25" s="37"/>
    </row>
    <row r="26" spans="2:8" ht="12.75">
      <c r="B26">
        <v>10</v>
      </c>
      <c r="C26" s="37"/>
      <c r="D26" s="37"/>
      <c r="E26" s="37"/>
      <c r="F26" s="37"/>
      <c r="G26" s="37"/>
      <c r="H26" s="37"/>
    </row>
    <row r="27" spans="2:8" ht="12.75">
      <c r="B27">
        <v>8.5</v>
      </c>
      <c r="C27" s="37"/>
      <c r="D27" s="37"/>
      <c r="E27" s="37"/>
      <c r="F27" s="37"/>
      <c r="G27" s="37"/>
      <c r="H27" s="37"/>
    </row>
    <row r="28" spans="2:8" ht="12.75">
      <c r="B28">
        <v>9.5</v>
      </c>
      <c r="C28" s="37"/>
      <c r="D28" s="37"/>
      <c r="E28" s="37"/>
      <c r="F28" s="37"/>
      <c r="G28" s="37"/>
      <c r="H28" s="37"/>
    </row>
    <row r="29" spans="2:8" ht="12.75">
      <c r="B29">
        <v>12</v>
      </c>
      <c r="C29" s="37"/>
      <c r="D29" s="37"/>
      <c r="E29" s="37"/>
      <c r="F29" s="37"/>
      <c r="G29" s="37"/>
      <c r="H29" s="37"/>
    </row>
    <row r="30" spans="2:8" ht="12.75">
      <c r="B30">
        <v>10</v>
      </c>
      <c r="C30" s="37"/>
      <c r="D30" s="37"/>
      <c r="E30" s="37"/>
      <c r="F30" s="37"/>
      <c r="G30" s="37"/>
      <c r="H30" s="37"/>
    </row>
    <row r="31" spans="2:8" ht="12.75">
      <c r="B31">
        <v>8</v>
      </c>
      <c r="C31" s="37"/>
      <c r="D31" s="37"/>
      <c r="E31" s="37"/>
      <c r="F31" s="37"/>
      <c r="G31" s="37"/>
      <c r="H31" s="37"/>
    </row>
    <row r="32" spans="2:8" ht="12.75">
      <c r="B32">
        <v>9</v>
      </c>
      <c r="C32" s="37"/>
      <c r="D32" s="37"/>
      <c r="E32" s="37"/>
      <c r="F32" s="37"/>
      <c r="G32" s="37"/>
      <c r="H32" s="37"/>
    </row>
    <row r="33" spans="2:8" ht="12.75">
      <c r="B33">
        <v>9</v>
      </c>
      <c r="C33" s="37"/>
      <c r="D33" s="37"/>
      <c r="E33" s="37"/>
      <c r="F33" s="37"/>
      <c r="G33" s="37"/>
      <c r="H33" s="37"/>
    </row>
    <row r="34" spans="2:8" ht="12.75">
      <c r="B34">
        <v>9</v>
      </c>
      <c r="C34" s="37"/>
      <c r="D34" s="37"/>
      <c r="E34" s="37"/>
      <c r="F34" s="37"/>
      <c r="G34" s="37"/>
      <c r="H34" s="37"/>
    </row>
    <row r="35" spans="2:8" ht="12.75">
      <c r="B35">
        <v>8</v>
      </c>
      <c r="C35" s="37"/>
      <c r="D35" s="37"/>
      <c r="E35" s="37"/>
      <c r="F35" s="37"/>
      <c r="G35" s="37"/>
      <c r="H35" s="37"/>
    </row>
    <row r="36" spans="2:8" ht="12.75">
      <c r="B36">
        <v>9</v>
      </c>
      <c r="C36" s="37"/>
      <c r="D36" s="37"/>
      <c r="E36" s="37"/>
      <c r="F36" s="37"/>
      <c r="G36" s="37"/>
      <c r="H36" s="37"/>
    </row>
    <row r="37" spans="2:8" ht="12.75">
      <c r="B37">
        <v>10</v>
      </c>
      <c r="C37" s="37"/>
      <c r="D37" s="37"/>
      <c r="E37" s="37"/>
      <c r="F37" s="37"/>
      <c r="G37" s="37"/>
      <c r="H37" s="37"/>
    </row>
    <row r="38" spans="2:8" ht="12.75">
      <c r="B38">
        <v>7</v>
      </c>
      <c r="C38" s="37"/>
      <c r="D38" s="37"/>
      <c r="E38" s="37"/>
      <c r="F38" s="37"/>
      <c r="G38" s="37"/>
      <c r="H38" s="37"/>
    </row>
    <row r="39" spans="2:8" ht="12.75">
      <c r="B39">
        <v>6</v>
      </c>
      <c r="C39" s="37"/>
      <c r="D39" s="37"/>
      <c r="E39" s="37"/>
      <c r="F39" s="37"/>
      <c r="G39" s="37"/>
      <c r="H39" s="37"/>
    </row>
    <row r="40" spans="2:3" ht="12.75">
      <c r="B40">
        <v>8</v>
      </c>
      <c r="C40" s="37"/>
    </row>
    <row r="41" spans="2:3" ht="12.75">
      <c r="B41">
        <v>9</v>
      </c>
      <c r="C41" s="37"/>
    </row>
    <row r="42" spans="2:3" ht="12.75">
      <c r="B42">
        <v>8</v>
      </c>
      <c r="C42" s="37"/>
    </row>
    <row r="43" spans="2:3" ht="12.75">
      <c r="B43">
        <v>10.5</v>
      </c>
      <c r="C43" s="37"/>
    </row>
    <row r="44" spans="2:3" ht="12.75">
      <c r="B44">
        <v>9</v>
      </c>
      <c r="C44" s="37"/>
    </row>
    <row r="45" spans="2:3" ht="12.75">
      <c r="B45">
        <v>10.5</v>
      </c>
      <c r="C45" s="37"/>
    </row>
    <row r="46" spans="2:3" ht="12.75">
      <c r="B46">
        <v>10</v>
      </c>
      <c r="C46" s="37"/>
    </row>
    <row r="47" spans="2:3" ht="12.75">
      <c r="B47">
        <v>11</v>
      </c>
      <c r="C47" s="37"/>
    </row>
    <row r="48" spans="2:3" ht="12.75">
      <c r="B48">
        <v>8</v>
      </c>
      <c r="C48" s="37"/>
    </row>
    <row r="49" spans="2:3" ht="12.75">
      <c r="B49">
        <v>9</v>
      </c>
      <c r="C49" s="37"/>
    </row>
    <row r="50" spans="2:3" ht="12.75">
      <c r="B50">
        <v>8</v>
      </c>
      <c r="C50" s="37"/>
    </row>
    <row r="51" spans="2:3" ht="12.75">
      <c r="B51">
        <v>10</v>
      </c>
      <c r="C51" s="37"/>
    </row>
    <row r="52" spans="2:3" ht="12.75">
      <c r="B52">
        <v>9</v>
      </c>
      <c r="C52" s="37"/>
    </row>
    <row r="53" spans="2:3" ht="12.75">
      <c r="B53">
        <v>8</v>
      </c>
      <c r="C53" s="37"/>
    </row>
    <row r="54" spans="2:3" ht="12.75">
      <c r="B54">
        <v>8</v>
      </c>
      <c r="C54" s="37"/>
    </row>
    <row r="55" spans="2:3" ht="12.75">
      <c r="B55">
        <v>22</v>
      </c>
      <c r="C55" s="37"/>
    </row>
    <row r="56" spans="2:3" ht="12.75">
      <c r="B56">
        <v>10</v>
      </c>
      <c r="C56" s="37"/>
    </row>
    <row r="57" spans="2:3" ht="12.75">
      <c r="B57">
        <v>8.5</v>
      </c>
      <c r="C57" s="37"/>
    </row>
    <row r="58" spans="2:3" ht="12.75">
      <c r="B58">
        <v>9.5</v>
      </c>
      <c r="C58" s="37"/>
    </row>
    <row r="59" spans="2:3" ht="12.75">
      <c r="B59">
        <v>9</v>
      </c>
      <c r="C59" s="37"/>
    </row>
    <row r="60" spans="2:3" ht="12.75">
      <c r="B60">
        <v>29.5</v>
      </c>
      <c r="C60" s="37"/>
    </row>
    <row r="61" spans="2:3" ht="12.75">
      <c r="B61">
        <v>22</v>
      </c>
      <c r="C61" s="37"/>
    </row>
    <row r="62" spans="2:3" ht="12.75">
      <c r="B62">
        <v>20</v>
      </c>
      <c r="C62" s="37"/>
    </row>
    <row r="63" spans="2:3" ht="12.75">
      <c r="B63">
        <v>25</v>
      </c>
      <c r="C63" s="37"/>
    </row>
    <row r="64" spans="2:3" ht="12.75">
      <c r="B64">
        <v>23</v>
      </c>
      <c r="C64" s="37"/>
    </row>
    <row r="65" spans="2:3" ht="12.75">
      <c r="B65">
        <v>10</v>
      </c>
      <c r="C65" s="37"/>
    </row>
    <row r="66" spans="2:3" ht="12.75">
      <c r="B66">
        <v>22</v>
      </c>
      <c r="C66" s="37"/>
    </row>
    <row r="67" spans="2:3" ht="12.75">
      <c r="B67">
        <v>10</v>
      </c>
      <c r="C67" s="37"/>
    </row>
    <row r="68" spans="2:3" ht="12.75">
      <c r="B68">
        <v>10</v>
      </c>
      <c r="C68" s="37"/>
    </row>
    <row r="69" spans="2:3" ht="12.75">
      <c r="B69">
        <v>11.5</v>
      </c>
      <c r="C69" s="37"/>
    </row>
    <row r="70" spans="2:3" ht="12.75">
      <c r="B70">
        <v>21</v>
      </c>
      <c r="C70" s="37"/>
    </row>
    <row r="71" spans="2:3" ht="12.75">
      <c r="B71">
        <v>23.5</v>
      </c>
      <c r="C71" s="37"/>
    </row>
    <row r="72" spans="2:3" ht="12.75">
      <c r="B72">
        <v>21</v>
      </c>
      <c r="C72" s="37"/>
    </row>
    <row r="73" spans="2:3" ht="12.75">
      <c r="B73">
        <v>22</v>
      </c>
      <c r="C73" s="37"/>
    </row>
    <row r="74" spans="2:3" ht="12.75">
      <c r="B74">
        <v>11</v>
      </c>
      <c r="C74" s="37"/>
    </row>
    <row r="75" spans="2:3" ht="12.75">
      <c r="B75">
        <v>9</v>
      </c>
      <c r="C75" s="37"/>
    </row>
    <row r="76" spans="2:3" ht="12.75">
      <c r="B76">
        <v>10</v>
      </c>
      <c r="C76" s="37"/>
    </row>
    <row r="77" spans="2:3" ht="12.75">
      <c r="B77">
        <v>20</v>
      </c>
      <c r="C77" s="37"/>
    </row>
    <row r="78" spans="2:3" ht="12.75">
      <c r="B78">
        <v>7.5</v>
      </c>
      <c r="C78" s="37"/>
    </row>
    <row r="79" spans="2:3" ht="12.75">
      <c r="B79">
        <v>8</v>
      </c>
      <c r="C79" s="37"/>
    </row>
    <row r="80" spans="2:3" ht="12.75">
      <c r="B80">
        <v>19</v>
      </c>
      <c r="C80" s="37"/>
    </row>
    <row r="81" spans="2:3" ht="12.75">
      <c r="B81">
        <v>15</v>
      </c>
      <c r="C81" s="37"/>
    </row>
    <row r="82" spans="2:3" ht="12.75">
      <c r="B82">
        <v>20</v>
      </c>
      <c r="C82" s="37"/>
    </row>
    <row r="83" spans="2:3" ht="12.75">
      <c r="B83">
        <v>16</v>
      </c>
      <c r="C83" s="37"/>
    </row>
    <row r="84" spans="2:3" ht="12.75">
      <c r="B84">
        <v>21.5</v>
      </c>
      <c r="C84" s="37"/>
    </row>
    <row r="85" spans="2:3" ht="12.75">
      <c r="B85">
        <v>10.5</v>
      </c>
      <c r="C85" s="37"/>
    </row>
    <row r="86" spans="2:3" ht="12.75">
      <c r="B86">
        <v>10</v>
      </c>
      <c r="C86" s="37"/>
    </row>
    <row r="87" spans="2:3" ht="12.75">
      <c r="B87">
        <v>20</v>
      </c>
      <c r="C87" s="37"/>
    </row>
    <row r="88" spans="2:3" ht="12.75">
      <c r="B88">
        <v>18.5</v>
      </c>
      <c r="C88" s="37"/>
    </row>
    <row r="89" spans="2:3" ht="12.75">
      <c r="B89">
        <v>14.5</v>
      </c>
      <c r="C89" s="37"/>
    </row>
    <row r="90" spans="2:3" ht="12.75">
      <c r="B90">
        <v>19</v>
      </c>
      <c r="C90" s="37"/>
    </row>
    <row r="91" spans="2:3" ht="12.75">
      <c r="B91">
        <v>23</v>
      </c>
      <c r="C91" s="37"/>
    </row>
    <row r="92" spans="2:3" ht="12.75">
      <c r="B92">
        <v>26.5</v>
      </c>
      <c r="C92" s="37"/>
    </row>
    <row r="93" spans="2:3" ht="12.75">
      <c r="B93">
        <v>22</v>
      </c>
      <c r="C93" s="37"/>
    </row>
    <row r="94" spans="2:3" ht="12.75">
      <c r="B94">
        <v>10.5</v>
      </c>
      <c r="C94" s="37"/>
    </row>
    <row r="95" spans="2:3" ht="12.75">
      <c r="B95">
        <v>25.5</v>
      </c>
      <c r="C95" s="37"/>
    </row>
    <row r="96" spans="2:3" ht="12.75">
      <c r="B96">
        <v>18</v>
      </c>
      <c r="C96" s="37"/>
    </row>
    <row r="97" spans="2:3" ht="12.75">
      <c r="B97">
        <v>9.5</v>
      </c>
      <c r="C97" s="37"/>
    </row>
    <row r="98" spans="2:3" ht="12.75">
      <c r="B98">
        <v>11</v>
      </c>
      <c r="C98" s="37"/>
    </row>
    <row r="99" spans="2:3" ht="12.75">
      <c r="B99">
        <v>14</v>
      </c>
      <c r="C99" s="37"/>
    </row>
    <row r="100" spans="2:3" ht="12.75">
      <c r="B100">
        <v>10.5</v>
      </c>
      <c r="C100" s="37"/>
    </row>
    <row r="101" spans="2:3" ht="12.75">
      <c r="B101">
        <v>9.5</v>
      </c>
      <c r="C101" s="37"/>
    </row>
    <row r="102" spans="2:3" ht="12.75">
      <c r="B102">
        <v>22</v>
      </c>
      <c r="C102" s="37"/>
    </row>
    <row r="103" spans="2:7" ht="12.75">
      <c r="B103">
        <v>20</v>
      </c>
      <c r="C103" s="37"/>
      <c r="D103" s="37"/>
      <c r="E103" s="37"/>
      <c r="F103" s="37"/>
      <c r="G103" s="37"/>
    </row>
    <row r="104" spans="2:7" ht="12.75">
      <c r="B104">
        <v>20</v>
      </c>
      <c r="C104" s="37"/>
      <c r="D104" s="37"/>
      <c r="E104" s="37"/>
      <c r="F104" s="37"/>
      <c r="G104" s="37"/>
    </row>
    <row r="105" spans="2:7" ht="12.75">
      <c r="B105">
        <v>20</v>
      </c>
      <c r="C105" s="37"/>
      <c r="D105" s="37"/>
      <c r="E105" s="37"/>
      <c r="F105" s="37"/>
      <c r="G105" s="37"/>
    </row>
    <row r="106" spans="2:7" ht="12.75">
      <c r="B106">
        <v>19.5</v>
      </c>
      <c r="C106" s="37"/>
      <c r="D106" s="37"/>
      <c r="E106" s="37"/>
      <c r="F106" s="37"/>
      <c r="G106" s="37"/>
    </row>
    <row r="107" spans="2:7" ht="12.75">
      <c r="B107">
        <v>9.5</v>
      </c>
      <c r="C107" s="37"/>
      <c r="D107" s="37"/>
      <c r="E107" s="37"/>
      <c r="F107" s="37"/>
      <c r="G107" s="37"/>
    </row>
    <row r="108" spans="2:7" ht="12.75">
      <c r="B108">
        <v>10</v>
      </c>
      <c r="C108" s="37"/>
      <c r="D108" s="37"/>
      <c r="E108" s="37"/>
      <c r="F108" s="37"/>
      <c r="G108" s="37"/>
    </row>
    <row r="109" spans="2:7" ht="12.75">
      <c r="B109">
        <v>9</v>
      </c>
      <c r="C109" s="37"/>
      <c r="D109" s="37"/>
      <c r="E109" s="37"/>
      <c r="F109" s="37"/>
      <c r="G109" s="37"/>
    </row>
    <row r="110" spans="2:7" ht="12.75">
      <c r="B110">
        <v>19</v>
      </c>
      <c r="C110" s="37"/>
      <c r="D110" s="37"/>
      <c r="E110" s="37"/>
      <c r="F110" s="37"/>
      <c r="G110" s="37"/>
    </row>
    <row r="111" spans="2:7" ht="12.75">
      <c r="B111">
        <v>9</v>
      </c>
      <c r="C111" s="37"/>
      <c r="D111" s="37"/>
      <c r="E111" s="37"/>
      <c r="F111" s="37"/>
      <c r="G111" s="37"/>
    </row>
    <row r="112" spans="2:7" ht="12.75">
      <c r="B112">
        <v>21</v>
      </c>
      <c r="C112" s="37"/>
      <c r="D112" s="37"/>
      <c r="E112" s="37"/>
      <c r="F112" s="37"/>
      <c r="G112" s="37"/>
    </row>
    <row r="113" spans="2:7" ht="12.75">
      <c r="B113">
        <v>17</v>
      </c>
      <c r="C113" s="37"/>
      <c r="D113" s="37"/>
      <c r="E113" s="37"/>
      <c r="F113" s="37"/>
      <c r="G113" s="37"/>
    </row>
    <row r="114" spans="2:7" ht="12.75">
      <c r="B114">
        <v>23</v>
      </c>
      <c r="C114" s="37"/>
      <c r="D114" s="37"/>
      <c r="E114" s="37"/>
      <c r="F114" s="37"/>
      <c r="G114" s="37"/>
    </row>
    <row r="115" spans="2:7" ht="12.75">
      <c r="B115">
        <v>24.5</v>
      </c>
      <c r="C115" s="37"/>
      <c r="D115" s="37"/>
      <c r="E115" s="37"/>
      <c r="F115" s="37"/>
      <c r="G115" s="37"/>
    </row>
    <row r="116" spans="2:7" ht="12.75">
      <c r="B116">
        <v>22</v>
      </c>
      <c r="C116" s="37"/>
      <c r="D116" s="37"/>
      <c r="E116" s="37"/>
      <c r="F116" s="37"/>
      <c r="G116" s="37"/>
    </row>
    <row r="117" spans="2:7" ht="12.75">
      <c r="B117">
        <v>23.5</v>
      </c>
      <c r="C117" s="37"/>
      <c r="D117" s="37"/>
      <c r="E117" s="37"/>
      <c r="F117" s="37"/>
      <c r="G117" s="37"/>
    </row>
    <row r="118" spans="2:7" ht="12.75">
      <c r="B118">
        <v>7</v>
      </c>
      <c r="C118" s="37"/>
      <c r="D118" s="37"/>
      <c r="E118" s="37"/>
      <c r="F118" s="37"/>
      <c r="G118" s="37"/>
    </row>
    <row r="119" spans="3:7" ht="12.75">
      <c r="C119" s="37"/>
      <c r="D119" s="37"/>
      <c r="E119" s="37"/>
      <c r="F119" s="37"/>
      <c r="G119" s="37"/>
    </row>
    <row r="120" spans="3:7" ht="12.75">
      <c r="C120" s="37"/>
      <c r="D120" s="37"/>
      <c r="E120" s="37"/>
      <c r="F120" s="37"/>
      <c r="G120" s="37"/>
    </row>
    <row r="121" spans="3:7" ht="12.75">
      <c r="C121" s="37"/>
      <c r="D121" s="37"/>
      <c r="E121" s="37"/>
      <c r="F121" s="37"/>
      <c r="G121" s="37"/>
    </row>
    <row r="122" ht="12.75">
      <c r="C122" s="37"/>
    </row>
    <row r="123" ht="12.75">
      <c r="C123" s="37"/>
    </row>
    <row r="124" ht="12.75">
      <c r="C124" s="37"/>
    </row>
    <row r="125" ht="12.75">
      <c r="C125" s="37"/>
    </row>
    <row r="126" ht="12.75">
      <c r="C126" s="37"/>
    </row>
    <row r="127" ht="12.75">
      <c r="C127" s="37"/>
    </row>
    <row r="128" ht="12.75">
      <c r="C128" s="37"/>
    </row>
    <row r="129" ht="12.75">
      <c r="C129" s="37"/>
    </row>
    <row r="130" ht="12.75">
      <c r="C130" s="37"/>
    </row>
    <row r="131" ht="12.75">
      <c r="C131" s="37"/>
    </row>
    <row r="132" ht="12.75">
      <c r="C132" s="37"/>
    </row>
    <row r="133" ht="12.75">
      <c r="C133" s="37"/>
    </row>
    <row r="134" ht="12.75">
      <c r="C134" s="37"/>
    </row>
    <row r="135" ht="12.75">
      <c r="C135" s="37"/>
    </row>
    <row r="136" ht="12.75">
      <c r="C136" s="37"/>
    </row>
    <row r="137" ht="12.75">
      <c r="C137" s="37"/>
    </row>
    <row r="138" ht="12.75">
      <c r="C138" s="37"/>
    </row>
    <row r="139" ht="12.75">
      <c r="C139" s="37"/>
    </row>
    <row r="140" ht="12.75">
      <c r="C140" s="37"/>
    </row>
    <row r="141" ht="12.75">
      <c r="C141" s="37"/>
    </row>
    <row r="142" ht="12.75">
      <c r="C142" s="37"/>
    </row>
    <row r="143" ht="12.75">
      <c r="C143" s="37"/>
    </row>
    <row r="144" ht="12.75">
      <c r="C144" s="37"/>
    </row>
    <row r="145" ht="12.75">
      <c r="C145" s="37"/>
    </row>
    <row r="146" ht="12.75">
      <c r="C146" s="37"/>
    </row>
    <row r="147" ht="12.75">
      <c r="C147" s="37"/>
    </row>
    <row r="148" ht="12.75">
      <c r="C148" s="37"/>
    </row>
    <row r="149" ht="12.75">
      <c r="C149" s="37"/>
    </row>
    <row r="150" ht="12.75">
      <c r="C150" s="37"/>
    </row>
    <row r="151" ht="12.75">
      <c r="C151" s="37"/>
    </row>
    <row r="152" ht="12.75">
      <c r="C152" s="37"/>
    </row>
    <row r="153" ht="12.75">
      <c r="C153" s="37"/>
    </row>
    <row r="154" ht="12.75">
      <c r="C154" s="37"/>
    </row>
    <row r="155" ht="12.75">
      <c r="C155" s="37"/>
    </row>
    <row r="156" ht="12.75">
      <c r="C156" s="37"/>
    </row>
    <row r="157" ht="12.75">
      <c r="C157" s="37"/>
    </row>
    <row r="158" ht="12.75">
      <c r="C158" s="37"/>
    </row>
    <row r="159" ht="12.75">
      <c r="C159" s="37"/>
    </row>
    <row r="160" ht="12.75">
      <c r="C160" s="37"/>
    </row>
    <row r="161" ht="12.75">
      <c r="C161" s="37"/>
    </row>
    <row r="162" ht="12.75">
      <c r="C162" s="37"/>
    </row>
    <row r="163" ht="12.75">
      <c r="C163" s="37"/>
    </row>
    <row r="164" ht="12.75">
      <c r="C164" s="37"/>
    </row>
    <row r="165" ht="12.75">
      <c r="C165" s="37"/>
    </row>
    <row r="166" ht="12.75">
      <c r="C166" s="37"/>
    </row>
    <row r="167" ht="12.75">
      <c r="C167" s="37"/>
    </row>
    <row r="168" ht="12.75">
      <c r="C168" s="37"/>
    </row>
    <row r="169" ht="12.75">
      <c r="C169" s="37"/>
    </row>
    <row r="170" ht="12.75">
      <c r="C170" s="37"/>
    </row>
    <row r="171" ht="12.75">
      <c r="C171" s="37"/>
    </row>
    <row r="172" ht="12.75">
      <c r="C172" s="37"/>
    </row>
    <row r="173" ht="12.75">
      <c r="C173" s="37"/>
    </row>
    <row r="174" ht="12.75">
      <c r="C174" s="37"/>
    </row>
    <row r="175" ht="12.75">
      <c r="C175" s="37"/>
    </row>
    <row r="176" ht="12.75">
      <c r="C176" s="37"/>
    </row>
    <row r="177" ht="12.75">
      <c r="C177" s="37"/>
    </row>
    <row r="178" ht="12.75">
      <c r="C178" s="37"/>
    </row>
    <row r="179" ht="12.75">
      <c r="C179" s="37"/>
    </row>
    <row r="180" ht="12.75">
      <c r="C180" s="37"/>
    </row>
    <row r="181" ht="12.75">
      <c r="C181" s="37"/>
    </row>
    <row r="182" ht="12.75">
      <c r="C182" s="37"/>
    </row>
    <row r="183" ht="12.75">
      <c r="C183" s="37"/>
    </row>
    <row r="184" ht="12.75">
      <c r="C184" s="37"/>
    </row>
    <row r="185" ht="12.75">
      <c r="C185" s="37"/>
    </row>
    <row r="186" ht="12.75">
      <c r="C186" s="37"/>
    </row>
    <row r="187" ht="12.75">
      <c r="C187" s="37"/>
    </row>
    <row r="188" ht="12.75">
      <c r="C188" s="37"/>
    </row>
    <row r="189" ht="12.75">
      <c r="C189" s="37"/>
    </row>
    <row r="190" ht="12.75">
      <c r="C190" s="37"/>
    </row>
    <row r="191" ht="12.75">
      <c r="C191" s="37"/>
    </row>
    <row r="192" ht="12.75">
      <c r="C192" s="37"/>
    </row>
    <row r="193" ht="12.75">
      <c r="C193" s="37"/>
    </row>
    <row r="194" ht="12.75">
      <c r="C194" s="37"/>
    </row>
    <row r="195" ht="12.75">
      <c r="C195" s="37"/>
    </row>
    <row r="196" ht="12.75">
      <c r="C196" s="37"/>
    </row>
    <row r="197" ht="12.75">
      <c r="C197" s="37"/>
    </row>
    <row r="198" ht="12.75">
      <c r="C198" s="37"/>
    </row>
    <row r="199" ht="12.75">
      <c r="C199" s="37"/>
    </row>
    <row r="200" ht="12.75">
      <c r="C200" s="37"/>
    </row>
    <row r="201" ht="12.75">
      <c r="C201" s="37"/>
    </row>
    <row r="202" ht="12.75">
      <c r="C202" s="37"/>
    </row>
    <row r="203" ht="12.75">
      <c r="C203" s="37"/>
    </row>
    <row r="204" ht="12.75">
      <c r="C204" s="37"/>
    </row>
    <row r="205" ht="12.75">
      <c r="C205" s="37"/>
    </row>
    <row r="206" ht="12.75">
      <c r="C206" s="37"/>
    </row>
    <row r="207" ht="12.75">
      <c r="C207" s="37"/>
    </row>
    <row r="208" ht="12.75">
      <c r="C208" s="37"/>
    </row>
    <row r="285" spans="2:3" ht="12.75">
      <c r="B285" s="37"/>
      <c r="C285" s="37"/>
    </row>
    <row r="286" spans="2:3" ht="12.75">
      <c r="B286" s="38"/>
      <c r="C286" s="37"/>
    </row>
    <row r="287" spans="2:3" ht="12.75">
      <c r="B287" s="37"/>
      <c r="C287" s="37"/>
    </row>
    <row r="288" spans="2:3" ht="12.75">
      <c r="B288" s="37"/>
      <c r="C288" s="37"/>
    </row>
    <row r="289" spans="2:3" ht="12.75">
      <c r="B289" s="37"/>
      <c r="C289" s="37"/>
    </row>
    <row r="290" spans="2:3" ht="12.75">
      <c r="B290" s="37"/>
      <c r="C290" s="37"/>
    </row>
    <row r="291" spans="2:3" ht="12.75">
      <c r="B291" s="37"/>
      <c r="C291" s="37"/>
    </row>
    <row r="292" spans="2:3" ht="12.75">
      <c r="B292" s="37"/>
      <c r="C292" s="37"/>
    </row>
    <row r="293" spans="2:3" ht="12.75">
      <c r="B293" s="37"/>
      <c r="C293" s="37"/>
    </row>
    <row r="294" spans="2:3" ht="12.75">
      <c r="B294" s="37"/>
      <c r="C294" s="37"/>
    </row>
    <row r="295" spans="2:3" ht="12.75">
      <c r="B295" s="37"/>
      <c r="C295" s="37"/>
    </row>
    <row r="296" spans="2:3" ht="12.75">
      <c r="B296" s="37"/>
      <c r="C296" s="37"/>
    </row>
    <row r="297" spans="2:3" ht="12.75">
      <c r="B297" s="37"/>
      <c r="C297" s="37"/>
    </row>
    <row r="298" spans="2:3" ht="12.75">
      <c r="B298" s="37"/>
      <c r="C298" s="37"/>
    </row>
    <row r="299" spans="2:3" ht="12.75">
      <c r="B299" s="37"/>
      <c r="C299" s="37"/>
    </row>
    <row r="300" spans="2:3" ht="12.75">
      <c r="B300" s="37"/>
      <c r="C300" s="37"/>
    </row>
    <row r="301" spans="2:3" ht="12.75">
      <c r="B301" s="37"/>
      <c r="C301" s="37"/>
    </row>
    <row r="302" spans="2:3" ht="12.75">
      <c r="B302" s="37"/>
      <c r="C302" s="37"/>
    </row>
    <row r="303" spans="2:3" ht="12.75">
      <c r="B303" s="37"/>
      <c r="C303" s="37"/>
    </row>
    <row r="304" spans="2:3" ht="12.75">
      <c r="B304" s="37"/>
      <c r="C304" s="37"/>
    </row>
    <row r="305" spans="2:3" ht="12.75">
      <c r="B305" s="37"/>
      <c r="C305" s="37"/>
    </row>
    <row r="306" spans="2:3" ht="12.75">
      <c r="B306" s="37"/>
      <c r="C306" s="37"/>
    </row>
    <row r="307" spans="2:3" ht="12.75">
      <c r="B307" s="37"/>
      <c r="C307" s="37"/>
    </row>
    <row r="308" spans="2:3" ht="12.75">
      <c r="B308" s="37"/>
      <c r="C308" s="37"/>
    </row>
    <row r="309" spans="2:3" ht="12.75">
      <c r="B309" s="37"/>
      <c r="C309" s="37"/>
    </row>
    <row r="310" spans="2:3" ht="12.75">
      <c r="B310" s="37"/>
      <c r="C310" s="37"/>
    </row>
    <row r="311" spans="2:3" ht="12.75">
      <c r="B311" s="37"/>
      <c r="C311" s="37"/>
    </row>
    <row r="312" spans="2:3" ht="12.75">
      <c r="B312" s="37"/>
      <c r="C312" s="37"/>
    </row>
    <row r="313" ht="12.75">
      <c r="B313" s="37"/>
    </row>
    <row r="314" ht="12.75">
      <c r="B314" s="37"/>
    </row>
    <row r="315" ht="12.75">
      <c r="B315" s="37"/>
    </row>
    <row r="316" ht="12.75">
      <c r="B316" s="37"/>
    </row>
    <row r="317" ht="12.75">
      <c r="B317" s="37"/>
    </row>
    <row r="318" ht="12.75">
      <c r="B318" s="37"/>
    </row>
    <row r="319" ht="12.75">
      <c r="B319" s="37"/>
    </row>
    <row r="320" ht="12.75">
      <c r="B320" s="37"/>
    </row>
    <row r="321" ht="12.75">
      <c r="B321" s="37"/>
    </row>
    <row r="322" ht="12.75">
      <c r="B322" s="37"/>
    </row>
    <row r="323" ht="12.75">
      <c r="B323" s="37"/>
    </row>
    <row r="324" ht="12.75">
      <c r="B324" s="37"/>
    </row>
    <row r="325" ht="12.75">
      <c r="B325" s="37"/>
    </row>
    <row r="326" ht="12.75">
      <c r="B326" s="37"/>
    </row>
    <row r="327" ht="12.75">
      <c r="B327" s="37"/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/>
  <headerFooter alignWithMargins="0">
    <oddHeader>&amp;LTestfischen&amp;C&amp;D</oddHeader>
    <oddFooter>&amp;C&amp;A&amp;RSeite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pane ySplit="825" topLeftCell="A1" activePane="bottomLeft" state="split"/>
      <selection pane="topLeft" activeCell="A1" sqref="A1"/>
      <selection pane="bottomLeft" activeCell="G28" sqref="G28"/>
    </sheetView>
  </sheetViews>
  <sheetFormatPr defaultColWidth="11.421875" defaultRowHeight="12.75"/>
  <cols>
    <col min="1" max="1" width="3.140625" style="0" customWidth="1"/>
    <col min="4" max="4" width="26.28125" style="0" customWidth="1"/>
    <col min="5" max="5" width="2.28125" style="0" customWidth="1"/>
    <col min="8" max="8" width="24.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C3" s="9"/>
      <c r="D3" s="9"/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/>
  <headerFooter alignWithMargins="0">
    <oddHeader>&amp;LTestfischen&amp;C&amp;D</oddHeader>
    <oddFooter>&amp;C&amp;A&amp;RSeite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pane ySplit="825" topLeftCell="A1" activePane="bottomLeft" state="split"/>
      <selection pane="topLeft" activeCell="A1" sqref="A1"/>
      <selection pane="bottomLeft" activeCell="D21" sqref="D21"/>
    </sheetView>
  </sheetViews>
  <sheetFormatPr defaultColWidth="11.421875" defaultRowHeight="12.75"/>
  <cols>
    <col min="1" max="1" width="3.140625" style="0" customWidth="1"/>
    <col min="4" max="4" width="26.28125" style="0" customWidth="1"/>
    <col min="5" max="5" width="2.28125" style="0" customWidth="1"/>
    <col min="8" max="8" width="24.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B3" s="9"/>
      <c r="C3" s="9"/>
      <c r="D3" s="9"/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/>
  <headerFooter alignWithMargins="0">
    <oddHeader>&amp;LTestfischen&amp;C&amp;D</oddHeader>
    <oddFooter>&amp;C&amp;A&amp;RSeite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E5" sqref="E5"/>
    </sheetView>
  </sheetViews>
  <sheetFormatPr defaultColWidth="11.421875" defaultRowHeight="12.75"/>
  <cols>
    <col min="1" max="1" width="31.00390625" style="0" customWidth="1"/>
    <col min="2" max="2" width="12.7109375" style="0" customWidth="1"/>
  </cols>
  <sheetData>
    <row r="1" spans="1:3" ht="15.75">
      <c r="A1" s="2" t="s">
        <v>0</v>
      </c>
      <c r="B1" s="35" t="s">
        <v>31</v>
      </c>
      <c r="C1" s="34"/>
    </row>
    <row r="2" spans="1:5" ht="12.75">
      <c r="A2" s="4" t="s">
        <v>3</v>
      </c>
      <c r="B2" s="33">
        <v>41941</v>
      </c>
      <c r="C2" s="3"/>
      <c r="D2" s="37"/>
      <c r="E2" s="37"/>
    </row>
    <row r="3" spans="1:2" ht="12.75">
      <c r="A3" s="1" t="s">
        <v>32</v>
      </c>
      <c r="B3" s="36"/>
    </row>
    <row r="4" ht="12.75">
      <c r="A4" s="1" t="s">
        <v>4</v>
      </c>
    </row>
    <row r="5" spans="1:3" ht="12.75">
      <c r="A5" s="13"/>
      <c r="B5" s="31" t="s">
        <v>8</v>
      </c>
      <c r="C5" s="32" t="s">
        <v>9</v>
      </c>
    </row>
    <row r="6" spans="1:3" ht="12.75">
      <c r="A6" s="14" t="s">
        <v>10</v>
      </c>
      <c r="B6" s="15">
        <f>COUNT('Durchgang 1'!$B$3:'Durchgang 1'!$B$5000)</f>
        <v>114</v>
      </c>
      <c r="C6" s="16">
        <f>COUNT('Durchgang 1'!$F$3:'Durchgang 1'!$F$5000)</f>
        <v>1</v>
      </c>
    </row>
    <row r="7" spans="1:3" ht="12.75">
      <c r="A7" s="17" t="s">
        <v>12</v>
      </c>
      <c r="B7" s="9">
        <f>COUNT('Durchgang 2'!$B$3:'Durchgang 2'!$B$5000)</f>
        <v>0</v>
      </c>
      <c r="C7" s="18">
        <f>COUNT('Durchgang 2'!$F$3:'Durchgang 2'!$F$5000)</f>
        <v>0</v>
      </c>
    </row>
    <row r="8" spans="1:3" ht="12.75">
      <c r="A8" s="19" t="s">
        <v>11</v>
      </c>
      <c r="B8" s="20">
        <f>COUNT('Durchgang 3'!$B$3:'Durchgang 3'!$B$5000)</f>
        <v>0</v>
      </c>
      <c r="C8" s="21">
        <f>COUNT('Durchgang 3'!$F$3:'Durchgang 3'!$F$5000)</f>
        <v>0</v>
      </c>
    </row>
    <row r="9" spans="1:3" ht="15.75">
      <c r="A9" s="28" t="s">
        <v>15</v>
      </c>
      <c r="B9" s="29">
        <f>SUM(B6:B8)</f>
        <v>114</v>
      </c>
      <c r="C9" s="30">
        <f>SUM(C6:C8)</f>
        <v>1</v>
      </c>
    </row>
    <row r="11" spans="1:3" ht="12.75">
      <c r="A11" s="14" t="s">
        <v>13</v>
      </c>
      <c r="B11" s="22">
        <f>IF(B6&gt;0,B7/B6,0)</f>
        <v>0</v>
      </c>
      <c r="C11" s="23">
        <f>IF(C6&gt;0,C7/C6,0)</f>
        <v>0</v>
      </c>
    </row>
    <row r="12" spans="1:3" ht="12.75">
      <c r="A12" s="17" t="s">
        <v>14</v>
      </c>
      <c r="B12" s="24">
        <f>IF(B7&gt;0,B8/B7,0)</f>
        <v>0</v>
      </c>
      <c r="C12" s="25">
        <f>IF(C7&gt;0,C8/C7,0)</f>
        <v>0</v>
      </c>
    </row>
    <row r="13" spans="1:3" ht="12.75">
      <c r="A13" s="19"/>
      <c r="B13" s="26">
        <f>AVERAGE(B11:B12)</f>
        <v>0</v>
      </c>
      <c r="C13" s="27">
        <f>AVERAGE(C11:C12)</f>
        <v>0</v>
      </c>
    </row>
    <row r="15" spans="1:3" ht="12.75">
      <c r="A15" s="14" t="s">
        <v>16</v>
      </c>
      <c r="B15" s="15"/>
      <c r="C15" s="16"/>
    </row>
    <row r="16" spans="1:3" ht="12.75">
      <c r="A16" s="17" t="s">
        <v>17</v>
      </c>
      <c r="B16" s="9">
        <f>IF(B8*$B$13&gt;1,ROUND(B8*$B$13,0),0)</f>
        <v>0</v>
      </c>
      <c r="C16" s="18">
        <f>IF(C8*$B$13&gt;1,ROUND(C8*$B$13,0),0)</f>
        <v>0</v>
      </c>
    </row>
    <row r="17" spans="1:3" ht="12.75">
      <c r="A17" s="17" t="s">
        <v>18</v>
      </c>
      <c r="B17" s="9">
        <f aca="true" t="shared" si="0" ref="B17:C22">IF(B16*$B$13&gt;1,ROUND(B16*$B$13,0),0)</f>
        <v>0</v>
      </c>
      <c r="C17" s="18">
        <f t="shared" si="0"/>
        <v>0</v>
      </c>
    </row>
    <row r="18" spans="1:3" ht="12.75">
      <c r="A18" s="17" t="s">
        <v>19</v>
      </c>
      <c r="B18" s="9">
        <f t="shared" si="0"/>
        <v>0</v>
      </c>
      <c r="C18" s="18">
        <f t="shared" si="0"/>
        <v>0</v>
      </c>
    </row>
    <row r="19" spans="1:3" ht="12.75">
      <c r="A19" s="17" t="s">
        <v>20</v>
      </c>
      <c r="B19" s="9">
        <f t="shared" si="0"/>
        <v>0</v>
      </c>
      <c r="C19" s="18">
        <f t="shared" si="0"/>
        <v>0</v>
      </c>
    </row>
    <row r="20" spans="1:3" ht="12.75">
      <c r="A20" s="17" t="s">
        <v>21</v>
      </c>
      <c r="B20" s="9">
        <f t="shared" si="0"/>
        <v>0</v>
      </c>
      <c r="C20" s="18">
        <f t="shared" si="0"/>
        <v>0</v>
      </c>
    </row>
    <row r="21" spans="1:3" ht="12.75">
      <c r="A21" s="17" t="s">
        <v>21</v>
      </c>
      <c r="B21" s="9">
        <f t="shared" si="0"/>
        <v>0</v>
      </c>
      <c r="C21" s="18">
        <f t="shared" si="0"/>
        <v>0</v>
      </c>
    </row>
    <row r="22" spans="1:3" ht="12.75">
      <c r="A22" s="19" t="s">
        <v>21</v>
      </c>
      <c r="B22" s="20">
        <f t="shared" si="0"/>
        <v>0</v>
      </c>
      <c r="C22" s="21">
        <f t="shared" si="0"/>
        <v>0</v>
      </c>
    </row>
    <row r="24" spans="1:3" ht="15.75">
      <c r="A24" s="28" t="s">
        <v>22</v>
      </c>
      <c r="B24" s="29">
        <f>SUM(B6:B8)+SUM(B16:B22)</f>
        <v>114</v>
      </c>
      <c r="C24" s="30">
        <f>SUM(C6:C8)+SUM(C16:C22)</f>
        <v>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1">
      <selection activeCell="C29" sqref="C29"/>
    </sheetView>
  </sheetViews>
  <sheetFormatPr defaultColWidth="11.421875" defaultRowHeight="12.75"/>
  <cols>
    <col min="1" max="1" width="14.28125" style="0" customWidth="1"/>
    <col min="2" max="2" width="17.28125" style="3" customWidth="1"/>
    <col min="3" max="3" width="16.7109375" style="3" customWidth="1"/>
    <col min="4" max="4" width="29.7109375" style="0" customWidth="1"/>
    <col min="5" max="5" width="32.28125" style="0" customWidth="1"/>
  </cols>
  <sheetData>
    <row r="1" spans="1:3" ht="15.75">
      <c r="A1" s="2" t="s">
        <v>0</v>
      </c>
      <c r="C1" s="4" t="s">
        <v>3</v>
      </c>
    </row>
    <row r="2" ht="12.75">
      <c r="A2" s="1" t="s">
        <v>4</v>
      </c>
    </row>
    <row r="3" ht="12.75">
      <c r="A3" s="1" t="s">
        <v>5</v>
      </c>
    </row>
    <row r="5" ht="12.75">
      <c r="A5" s="1" t="s">
        <v>6</v>
      </c>
    </row>
    <row r="6" spans="1:4" ht="12.75">
      <c r="A6" s="5"/>
      <c r="B6" s="7" t="s">
        <v>1</v>
      </c>
      <c r="C6" s="7" t="s">
        <v>2</v>
      </c>
      <c r="D6" s="5" t="s">
        <v>7</v>
      </c>
    </row>
    <row r="7" spans="1:4" ht="12.75">
      <c r="A7" s="5">
        <v>1</v>
      </c>
      <c r="B7" s="6"/>
      <c r="C7" s="6"/>
      <c r="D7" s="5"/>
    </row>
    <row r="8" spans="1:4" ht="12.75">
      <c r="A8" s="5">
        <f>A7+1</f>
        <v>2</v>
      </c>
      <c r="B8" s="6"/>
      <c r="C8" s="6"/>
      <c r="D8" s="5"/>
    </row>
    <row r="9" spans="1:4" ht="12.75">
      <c r="A9" s="5">
        <f aca="true" t="shared" si="0" ref="A9:A72">A8+1</f>
        <v>3</v>
      </c>
      <c r="B9" s="6"/>
      <c r="C9" s="6"/>
      <c r="D9" s="5"/>
    </row>
    <row r="10" spans="1:4" ht="12.75">
      <c r="A10" s="5">
        <f t="shared" si="0"/>
        <v>4</v>
      </c>
      <c r="B10" s="6"/>
      <c r="C10" s="6"/>
      <c r="D10" s="5"/>
    </row>
    <row r="11" spans="1:4" ht="12.75">
      <c r="A11" s="5">
        <f t="shared" si="0"/>
        <v>5</v>
      </c>
      <c r="B11" s="6"/>
      <c r="C11" s="6"/>
      <c r="D11" s="5"/>
    </row>
    <row r="12" spans="1:4" ht="12.75">
      <c r="A12" s="5">
        <f t="shared" si="0"/>
        <v>6</v>
      </c>
      <c r="B12" s="6"/>
      <c r="C12" s="6"/>
      <c r="D12" s="5"/>
    </row>
    <row r="13" spans="1:4" ht="12.75">
      <c r="A13" s="5">
        <f t="shared" si="0"/>
        <v>7</v>
      </c>
      <c r="B13" s="6"/>
      <c r="C13" s="6"/>
      <c r="D13" s="5"/>
    </row>
    <row r="14" spans="1:4" ht="12.75">
      <c r="A14" s="5">
        <f t="shared" si="0"/>
        <v>8</v>
      </c>
      <c r="B14" s="6"/>
      <c r="C14" s="6"/>
      <c r="D14" s="5"/>
    </row>
    <row r="15" spans="1:4" ht="12.75">
      <c r="A15" s="5">
        <f t="shared" si="0"/>
        <v>9</v>
      </c>
      <c r="B15" s="6"/>
      <c r="C15" s="6"/>
      <c r="D15" s="5"/>
    </row>
    <row r="16" spans="1:4" ht="12.75">
      <c r="A16" s="5">
        <f t="shared" si="0"/>
        <v>10</v>
      </c>
      <c r="B16" s="6"/>
      <c r="C16" s="6"/>
      <c r="D16" s="5"/>
    </row>
    <row r="17" spans="1:4" ht="12.75">
      <c r="A17" s="5">
        <f t="shared" si="0"/>
        <v>11</v>
      </c>
      <c r="B17" s="6"/>
      <c r="C17" s="6"/>
      <c r="D17" s="5"/>
    </row>
    <row r="18" spans="1:4" ht="12.75">
      <c r="A18" s="5">
        <f t="shared" si="0"/>
        <v>12</v>
      </c>
      <c r="B18" s="6"/>
      <c r="C18" s="6"/>
      <c r="D18" s="5"/>
    </row>
    <row r="19" spans="1:4" ht="12.75">
      <c r="A19" s="5">
        <f t="shared" si="0"/>
        <v>13</v>
      </c>
      <c r="B19" s="6"/>
      <c r="C19" s="6"/>
      <c r="D19" s="5"/>
    </row>
    <row r="20" spans="1:4" ht="12.75">
      <c r="A20" s="5">
        <f t="shared" si="0"/>
        <v>14</v>
      </c>
      <c r="B20" s="6"/>
      <c r="C20" s="6"/>
      <c r="D20" s="5"/>
    </row>
    <row r="21" spans="1:4" ht="12.75">
      <c r="A21" s="5">
        <f t="shared" si="0"/>
        <v>15</v>
      </c>
      <c r="B21" s="6"/>
      <c r="C21" s="6"/>
      <c r="D21" s="5"/>
    </row>
    <row r="22" spans="1:4" ht="12.75">
      <c r="A22" s="5">
        <f t="shared" si="0"/>
        <v>16</v>
      </c>
      <c r="B22" s="6"/>
      <c r="C22" s="6"/>
      <c r="D22" s="5"/>
    </row>
    <row r="23" spans="1:4" ht="12.75">
      <c r="A23" s="5">
        <f t="shared" si="0"/>
        <v>17</v>
      </c>
      <c r="B23" s="6"/>
      <c r="C23" s="6"/>
      <c r="D23" s="5"/>
    </row>
    <row r="24" spans="1:4" ht="12.75">
      <c r="A24" s="5">
        <f t="shared" si="0"/>
        <v>18</v>
      </c>
      <c r="B24" s="6"/>
      <c r="C24" s="6"/>
      <c r="D24" s="5"/>
    </row>
    <row r="25" spans="1:4" ht="12.75">
      <c r="A25" s="5">
        <f t="shared" si="0"/>
        <v>19</v>
      </c>
      <c r="B25" s="6"/>
      <c r="C25" s="6"/>
      <c r="D25" s="5"/>
    </row>
    <row r="26" spans="1:4" ht="12.75">
      <c r="A26" s="5">
        <f t="shared" si="0"/>
        <v>20</v>
      </c>
      <c r="B26" s="6"/>
      <c r="C26" s="6"/>
      <c r="D26" s="5"/>
    </row>
    <row r="27" spans="1:4" ht="12.75">
      <c r="A27" s="5">
        <f t="shared" si="0"/>
        <v>21</v>
      </c>
      <c r="B27" s="6"/>
      <c r="C27" s="6"/>
      <c r="D27" s="5"/>
    </row>
    <row r="28" spans="1:4" ht="12.75">
      <c r="A28" s="5">
        <f t="shared" si="0"/>
        <v>22</v>
      </c>
      <c r="B28" s="6"/>
      <c r="C28" s="6"/>
      <c r="D28" s="5"/>
    </row>
    <row r="29" spans="1:4" ht="12.75">
      <c r="A29" s="5">
        <f t="shared" si="0"/>
        <v>23</v>
      </c>
      <c r="B29" s="6"/>
      <c r="C29" s="6"/>
      <c r="D29" s="5"/>
    </row>
    <row r="30" spans="1:4" ht="12.75">
      <c r="A30" s="5">
        <f t="shared" si="0"/>
        <v>24</v>
      </c>
      <c r="B30" s="6"/>
      <c r="C30" s="6"/>
      <c r="D30" s="5"/>
    </row>
    <row r="31" spans="1:4" ht="12.75">
      <c r="A31" s="5">
        <f t="shared" si="0"/>
        <v>25</v>
      </c>
      <c r="B31" s="6"/>
      <c r="C31" s="6"/>
      <c r="D31" s="5"/>
    </row>
    <row r="32" spans="1:4" ht="12.75">
      <c r="A32" s="5">
        <f t="shared" si="0"/>
        <v>26</v>
      </c>
      <c r="B32" s="6"/>
      <c r="C32" s="6"/>
      <c r="D32" s="5"/>
    </row>
    <row r="33" spans="1:4" ht="12.75">
      <c r="A33" s="5">
        <f t="shared" si="0"/>
        <v>27</v>
      </c>
      <c r="B33" s="6"/>
      <c r="C33" s="6"/>
      <c r="D33" s="5"/>
    </row>
    <row r="34" spans="1:4" ht="12.75">
      <c r="A34" s="5">
        <f t="shared" si="0"/>
        <v>28</v>
      </c>
      <c r="B34" s="6"/>
      <c r="C34" s="6"/>
      <c r="D34" s="5"/>
    </row>
    <row r="35" spans="1:4" ht="12.75">
      <c r="A35" s="5">
        <f t="shared" si="0"/>
        <v>29</v>
      </c>
      <c r="B35" s="6"/>
      <c r="C35" s="6"/>
      <c r="D35" s="5"/>
    </row>
    <row r="36" spans="1:4" ht="12.75">
      <c r="A36" s="5">
        <f t="shared" si="0"/>
        <v>30</v>
      </c>
      <c r="B36" s="6"/>
      <c r="C36" s="6"/>
      <c r="D36" s="5"/>
    </row>
    <row r="37" spans="1:4" ht="12.75">
      <c r="A37" s="5">
        <f t="shared" si="0"/>
        <v>31</v>
      </c>
      <c r="B37" s="6"/>
      <c r="C37" s="6"/>
      <c r="D37" s="5"/>
    </row>
    <row r="38" spans="1:4" ht="12.75">
      <c r="A38" s="5">
        <f t="shared" si="0"/>
        <v>32</v>
      </c>
      <c r="B38" s="6"/>
      <c r="C38" s="6"/>
      <c r="D38" s="5"/>
    </row>
    <row r="39" spans="1:4" ht="12.75">
      <c r="A39" s="5">
        <f t="shared" si="0"/>
        <v>33</v>
      </c>
      <c r="B39" s="6"/>
      <c r="C39" s="6"/>
      <c r="D39" s="5"/>
    </row>
    <row r="40" spans="1:4" ht="12.75">
      <c r="A40" s="5">
        <f t="shared" si="0"/>
        <v>34</v>
      </c>
      <c r="B40" s="6"/>
      <c r="C40" s="6"/>
      <c r="D40" s="5"/>
    </row>
    <row r="41" spans="1:4" ht="12.75">
      <c r="A41" s="5">
        <f t="shared" si="0"/>
        <v>35</v>
      </c>
      <c r="B41" s="6"/>
      <c r="C41" s="6"/>
      <c r="D41" s="5"/>
    </row>
    <row r="42" spans="1:4" ht="12.75">
      <c r="A42" s="5">
        <f t="shared" si="0"/>
        <v>36</v>
      </c>
      <c r="B42" s="6"/>
      <c r="C42" s="6"/>
      <c r="D42" s="5"/>
    </row>
    <row r="43" spans="1:4" ht="12.75">
      <c r="A43" s="5">
        <f t="shared" si="0"/>
        <v>37</v>
      </c>
      <c r="B43" s="6"/>
      <c r="C43" s="6"/>
      <c r="D43" s="5"/>
    </row>
    <row r="44" spans="1:4" ht="12.75">
      <c r="A44" s="5">
        <f t="shared" si="0"/>
        <v>38</v>
      </c>
      <c r="B44" s="6"/>
      <c r="C44" s="6"/>
      <c r="D44" s="5"/>
    </row>
    <row r="45" spans="1:4" ht="12.75">
      <c r="A45" s="5">
        <f t="shared" si="0"/>
        <v>39</v>
      </c>
      <c r="B45" s="6"/>
      <c r="C45" s="6"/>
      <c r="D45" s="5"/>
    </row>
    <row r="46" spans="1:4" ht="12.75">
      <c r="A46" s="5">
        <f t="shared" si="0"/>
        <v>40</v>
      </c>
      <c r="B46" s="6"/>
      <c r="C46" s="6"/>
      <c r="D46" s="5"/>
    </row>
    <row r="47" spans="1:4" ht="12.75">
      <c r="A47" s="5">
        <f t="shared" si="0"/>
        <v>41</v>
      </c>
      <c r="B47" s="6"/>
      <c r="C47" s="6"/>
      <c r="D47" s="5"/>
    </row>
    <row r="48" spans="1:4" ht="12.75">
      <c r="A48" s="5">
        <f t="shared" si="0"/>
        <v>42</v>
      </c>
      <c r="B48" s="6"/>
      <c r="C48" s="6"/>
      <c r="D48" s="5"/>
    </row>
    <row r="49" spans="1:4" ht="12.75">
      <c r="A49" s="5">
        <f t="shared" si="0"/>
        <v>43</v>
      </c>
      <c r="B49" s="6"/>
      <c r="C49" s="6"/>
      <c r="D49" s="5"/>
    </row>
    <row r="50" spans="1:4" ht="12.75">
      <c r="A50" s="5">
        <f t="shared" si="0"/>
        <v>44</v>
      </c>
      <c r="B50" s="6"/>
      <c r="C50" s="6"/>
      <c r="D50" s="5"/>
    </row>
    <row r="51" spans="1:4" ht="12.75">
      <c r="A51" s="5">
        <f t="shared" si="0"/>
        <v>45</v>
      </c>
      <c r="B51" s="6"/>
      <c r="C51" s="6"/>
      <c r="D51" s="5"/>
    </row>
    <row r="52" spans="1:4" ht="12.75">
      <c r="A52" s="5">
        <f t="shared" si="0"/>
        <v>46</v>
      </c>
      <c r="B52" s="6"/>
      <c r="C52" s="6"/>
      <c r="D52" s="5"/>
    </row>
    <row r="53" spans="1:4" ht="12.75">
      <c r="A53" s="5">
        <f t="shared" si="0"/>
        <v>47</v>
      </c>
      <c r="B53" s="6"/>
      <c r="C53" s="6"/>
      <c r="D53" s="5"/>
    </row>
    <row r="54" spans="1:4" ht="12.75">
      <c r="A54" s="5">
        <f t="shared" si="0"/>
        <v>48</v>
      </c>
      <c r="B54" s="6"/>
      <c r="C54" s="6"/>
      <c r="D54" s="5"/>
    </row>
    <row r="55" spans="1:4" ht="12.75">
      <c r="A55" s="5">
        <f t="shared" si="0"/>
        <v>49</v>
      </c>
      <c r="B55" s="6"/>
      <c r="C55" s="6"/>
      <c r="D55" s="5"/>
    </row>
    <row r="56" spans="1:4" ht="12.75">
      <c r="A56" s="5">
        <f t="shared" si="0"/>
        <v>50</v>
      </c>
      <c r="B56" s="6"/>
      <c r="C56" s="6"/>
      <c r="D56" s="5"/>
    </row>
    <row r="57" ht="12.75">
      <c r="A57">
        <f t="shared" si="0"/>
        <v>51</v>
      </c>
    </row>
    <row r="58" ht="12.75">
      <c r="A58">
        <f t="shared" si="0"/>
        <v>52</v>
      </c>
    </row>
    <row r="59" ht="12.75">
      <c r="A59">
        <f t="shared" si="0"/>
        <v>53</v>
      </c>
    </row>
    <row r="60" ht="12.75">
      <c r="A60">
        <f t="shared" si="0"/>
        <v>54</v>
      </c>
    </row>
    <row r="61" ht="12.75">
      <c r="A61">
        <f t="shared" si="0"/>
        <v>55</v>
      </c>
    </row>
    <row r="62" ht="12.75">
      <c r="A62">
        <f t="shared" si="0"/>
        <v>56</v>
      </c>
    </row>
    <row r="63" ht="12.75">
      <c r="A63">
        <f t="shared" si="0"/>
        <v>57</v>
      </c>
    </row>
    <row r="64" ht="12.75">
      <c r="A64">
        <f t="shared" si="0"/>
        <v>58</v>
      </c>
    </row>
    <row r="65" ht="12.75">
      <c r="A65">
        <f t="shared" si="0"/>
        <v>59</v>
      </c>
    </row>
    <row r="66" ht="12.75">
      <c r="A66">
        <f t="shared" si="0"/>
        <v>60</v>
      </c>
    </row>
    <row r="67" ht="12.75">
      <c r="A67">
        <f t="shared" si="0"/>
        <v>61</v>
      </c>
    </row>
    <row r="68" ht="12.75">
      <c r="A68">
        <f t="shared" si="0"/>
        <v>62</v>
      </c>
    </row>
    <row r="69" ht="12.75">
      <c r="A69">
        <f t="shared" si="0"/>
        <v>63</v>
      </c>
    </row>
    <row r="70" ht="12.75">
      <c r="A70">
        <f t="shared" si="0"/>
        <v>64</v>
      </c>
    </row>
    <row r="71" ht="12.75">
      <c r="A71">
        <f t="shared" si="0"/>
        <v>65</v>
      </c>
    </row>
    <row r="72" ht="12.75">
      <c r="A72">
        <f t="shared" si="0"/>
        <v>66</v>
      </c>
    </row>
    <row r="73" ht="12.75">
      <c r="A73">
        <f>A72+1</f>
        <v>67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8">
      <selection activeCell="K21" sqref="K21"/>
    </sheetView>
  </sheetViews>
  <sheetFormatPr defaultColWidth="11.421875" defaultRowHeight="12.75"/>
  <cols>
    <col min="2" max="4" width="13.8515625" style="0" bestFit="1" customWidth="1"/>
    <col min="5" max="7" width="13.28125" style="0" bestFit="1" customWidth="1"/>
  </cols>
  <sheetData>
    <row r="1" spans="2:8" ht="12.75">
      <c r="B1" t="s">
        <v>23</v>
      </c>
      <c r="C1" t="s">
        <v>24</v>
      </c>
      <c r="D1" t="s">
        <v>25</v>
      </c>
      <c r="E1" t="s">
        <v>26</v>
      </c>
      <c r="F1" t="s">
        <v>28</v>
      </c>
      <c r="G1" t="s">
        <v>27</v>
      </c>
      <c r="H1" t="s">
        <v>30</v>
      </c>
    </row>
    <row r="2" spans="1:8" ht="12.75">
      <c r="A2">
        <v>5</v>
      </c>
      <c r="B2">
        <f>COUNTIF('Durchgang 1'!$B$3:'Durchgang 1'!$B$3000,"&lt;5")</f>
        <v>0</v>
      </c>
      <c r="C2">
        <f>COUNTIF('Durchgang 2'!$B$3:'Durchgang 2'!$B$3000,"&lt;5")</f>
        <v>0</v>
      </c>
      <c r="D2">
        <f>COUNTIF('Durchgang 3'!$B$3:'Durchgang 3'!$B$3000,"&lt;5")</f>
        <v>0</v>
      </c>
      <c r="E2">
        <f>B2</f>
        <v>0</v>
      </c>
      <c r="F2">
        <f>C2</f>
        <v>0</v>
      </c>
      <c r="G2">
        <f>D2</f>
        <v>0</v>
      </c>
      <c r="H2">
        <f>G2+F2+E2</f>
        <v>0</v>
      </c>
    </row>
    <row r="3" spans="1:8" ht="12.75">
      <c r="A3">
        <f>A2+1</f>
        <v>6</v>
      </c>
      <c r="B3">
        <f>COUNTIF('Durchgang 1'!$B$3:'Durchgang 1'!$B$3000,"&lt;6")</f>
        <v>0</v>
      </c>
      <c r="C3">
        <f>COUNTIF('Durchgang 2'!$B$3:'Durchgang 2'!$B$3000,"&lt;6")</f>
        <v>0</v>
      </c>
      <c r="D3">
        <f>COUNTIF('Durchgang 3'!$B$3:'Durchgang 3'!$B$3000,"&lt;6")</f>
        <v>0</v>
      </c>
      <c r="E3">
        <f>B3-B2</f>
        <v>0</v>
      </c>
      <c r="F3">
        <f>C3-C2</f>
        <v>0</v>
      </c>
      <c r="G3">
        <f>D3-D2</f>
        <v>0</v>
      </c>
      <c r="H3">
        <f aca="true" t="shared" si="0" ref="H3:H48">G3+F3+E3</f>
        <v>0</v>
      </c>
    </row>
    <row r="4" spans="1:8" ht="12.75">
      <c r="A4">
        <f aca="true" t="shared" si="1" ref="A4:A48">A3+1</f>
        <v>7</v>
      </c>
      <c r="B4">
        <f>COUNTIF('Durchgang 1'!$B$3:'Durchgang 1'!$B$3000,"&lt;7")</f>
        <v>1</v>
      </c>
      <c r="C4">
        <f>COUNTIF('Durchgang 2'!$B$3:'Durchgang 2'!$B$3000,"&lt;7")</f>
        <v>0</v>
      </c>
      <c r="D4">
        <f>COUNTIF('Durchgang 3'!$B$3:'Durchgang 3'!$B$3000,"&lt;7")</f>
        <v>0</v>
      </c>
      <c r="E4">
        <f aca="true" t="shared" si="2" ref="E4:E48">B4-B3</f>
        <v>1</v>
      </c>
      <c r="F4">
        <f aca="true" t="shared" si="3" ref="F4:F48">C4-C3</f>
        <v>0</v>
      </c>
      <c r="G4">
        <f aca="true" t="shared" si="4" ref="G4:G48">D4-D3</f>
        <v>0</v>
      </c>
      <c r="H4">
        <f t="shared" si="0"/>
        <v>1</v>
      </c>
    </row>
    <row r="5" spans="1:8" ht="12.75">
      <c r="A5">
        <f t="shared" si="1"/>
        <v>8</v>
      </c>
      <c r="B5">
        <f>COUNTIF('Durchgang 1'!$B$3:'Durchgang 1'!$B$3000,"&lt;8")</f>
        <v>4</v>
      </c>
      <c r="C5">
        <f>COUNTIF('Durchgang 2'!$B$3:'Durchgang 2'!$B$3000,"&lt;8")</f>
        <v>0</v>
      </c>
      <c r="D5">
        <f>COUNTIF('Durchgang 3'!$B$3:'Durchgang 3'!$B$3000,"&lt;8")</f>
        <v>0</v>
      </c>
      <c r="E5">
        <f t="shared" si="2"/>
        <v>3</v>
      </c>
      <c r="F5">
        <f t="shared" si="3"/>
        <v>0</v>
      </c>
      <c r="G5">
        <f t="shared" si="4"/>
        <v>0</v>
      </c>
      <c r="H5">
        <f t="shared" si="0"/>
        <v>3</v>
      </c>
    </row>
    <row r="6" spans="1:8" ht="12.75">
      <c r="A6">
        <f t="shared" si="1"/>
        <v>9</v>
      </c>
      <c r="B6">
        <f>COUNTIF('Durchgang 1'!$B$3:'Durchgang 1'!$B$3000,"&lt;9")</f>
        <v>17</v>
      </c>
      <c r="C6">
        <f>COUNTIF('Durchgang 2'!$B$3:'Durchgang 2'!$B$3000,"&lt;9")</f>
        <v>0</v>
      </c>
      <c r="D6">
        <f>COUNTIF('Durchgang 3'!$B$3:'Durchgang 3'!$B$3000,"&lt;9")</f>
        <v>0</v>
      </c>
      <c r="E6">
        <f t="shared" si="2"/>
        <v>13</v>
      </c>
      <c r="F6">
        <f t="shared" si="3"/>
        <v>0</v>
      </c>
      <c r="G6">
        <f t="shared" si="4"/>
        <v>0</v>
      </c>
      <c r="H6">
        <f t="shared" si="0"/>
        <v>13</v>
      </c>
    </row>
    <row r="7" spans="1:8" ht="12.75">
      <c r="A7">
        <f t="shared" si="1"/>
        <v>10</v>
      </c>
      <c r="B7">
        <f>COUNTIF('Durchgang 1'!$B$3:'Durchgang 1'!$B$3000,"&lt;10")</f>
        <v>45</v>
      </c>
      <c r="C7">
        <f>COUNTIF('Durchgang 2'!$B$3:'Durchgang 2'!$B$3000,"&lt;10")</f>
        <v>0</v>
      </c>
      <c r="D7">
        <f>COUNTIF('Durchgang 3'!$B$3:'Durchgang 3'!$B$3000,"&lt;10")</f>
        <v>0</v>
      </c>
      <c r="E7">
        <f t="shared" si="2"/>
        <v>28</v>
      </c>
      <c r="F7">
        <f t="shared" si="3"/>
        <v>0</v>
      </c>
      <c r="G7">
        <f t="shared" si="4"/>
        <v>0</v>
      </c>
      <c r="H7">
        <f t="shared" si="0"/>
        <v>28</v>
      </c>
    </row>
    <row r="8" spans="1:8" ht="12.75">
      <c r="A8">
        <f t="shared" si="1"/>
        <v>11</v>
      </c>
      <c r="B8">
        <f>COUNTIF('Durchgang 1'!$B$3:'Durchgang 1'!$B$3000,"&lt;11")</f>
        <v>64</v>
      </c>
      <c r="C8">
        <f>COUNTIF('Durchgang 2'!$B$3:'Durchgang 2'!$B$3000,"&lt;11")</f>
        <v>0</v>
      </c>
      <c r="D8">
        <f>COUNTIF('Durchgang 3'!$B$3:'Durchgang 3'!$B$3000,"&lt;11")</f>
        <v>0</v>
      </c>
      <c r="E8">
        <f t="shared" si="2"/>
        <v>19</v>
      </c>
      <c r="F8">
        <f t="shared" si="3"/>
        <v>0</v>
      </c>
      <c r="G8">
        <f t="shared" si="4"/>
        <v>0</v>
      </c>
      <c r="H8">
        <f t="shared" si="0"/>
        <v>19</v>
      </c>
    </row>
    <row r="9" spans="1:8" ht="12.75">
      <c r="A9">
        <f t="shared" si="1"/>
        <v>12</v>
      </c>
      <c r="B9">
        <f>COUNTIF('Durchgang 1'!$B$3:'Durchgang 1'!$B$3000,"&lt;12")</f>
        <v>68</v>
      </c>
      <c r="C9">
        <f>COUNTIF('Durchgang 2'!$B$3:'Durchgang 2'!$B$3000,"&lt;12")</f>
        <v>0</v>
      </c>
      <c r="D9">
        <f>COUNTIF('Durchgang 3'!$B$3:'Durchgang 3'!$B$3000,"&lt;12")</f>
        <v>0</v>
      </c>
      <c r="E9">
        <f t="shared" si="2"/>
        <v>4</v>
      </c>
      <c r="F9">
        <f t="shared" si="3"/>
        <v>0</v>
      </c>
      <c r="G9">
        <f t="shared" si="4"/>
        <v>0</v>
      </c>
      <c r="H9">
        <f t="shared" si="0"/>
        <v>4</v>
      </c>
    </row>
    <row r="10" spans="1:8" ht="12.75">
      <c r="A10">
        <f t="shared" si="1"/>
        <v>13</v>
      </c>
      <c r="B10">
        <f>COUNTIF('Durchgang 1'!$B$3:'Durchgang 1'!$B$3000,"&lt;13")</f>
        <v>69</v>
      </c>
      <c r="C10">
        <f>COUNTIF('Durchgang 2'!$B$3:'Durchgang 2'!$B$3000,"&lt;13")</f>
        <v>0</v>
      </c>
      <c r="D10">
        <f>COUNTIF('Durchgang 3'!$B$3:'Durchgang 3'!$B$3000,"&lt;13")</f>
        <v>0</v>
      </c>
      <c r="E10">
        <f t="shared" si="2"/>
        <v>1</v>
      </c>
      <c r="F10">
        <f t="shared" si="3"/>
        <v>0</v>
      </c>
      <c r="G10">
        <f t="shared" si="4"/>
        <v>0</v>
      </c>
      <c r="H10">
        <f t="shared" si="0"/>
        <v>1</v>
      </c>
    </row>
    <row r="11" spans="1:8" ht="12.75">
      <c r="A11">
        <f t="shared" si="1"/>
        <v>14</v>
      </c>
      <c r="B11">
        <f>COUNTIF('Durchgang 1'!$B$3:'Durchgang 1'!$B$3000,"&lt;14")</f>
        <v>69</v>
      </c>
      <c r="C11">
        <f>COUNTIF('Durchgang 2'!$B$3:'Durchgang 2'!$B$3000,"&lt;14")</f>
        <v>0</v>
      </c>
      <c r="D11">
        <f>COUNTIF('Durchgang 3'!$B$3:'Durchgang 3'!$B$3000,"&lt;14")</f>
        <v>0</v>
      </c>
      <c r="E11">
        <f t="shared" si="2"/>
        <v>0</v>
      </c>
      <c r="F11">
        <f t="shared" si="3"/>
        <v>0</v>
      </c>
      <c r="G11">
        <f t="shared" si="4"/>
        <v>0</v>
      </c>
      <c r="H11">
        <f t="shared" si="0"/>
        <v>0</v>
      </c>
    </row>
    <row r="12" spans="1:8" ht="12.75">
      <c r="A12">
        <f t="shared" si="1"/>
        <v>15</v>
      </c>
      <c r="B12">
        <f>COUNTIF('Durchgang 1'!$B$3:'Durchgang 1'!$B$3000,"&lt;15")</f>
        <v>71</v>
      </c>
      <c r="C12">
        <f>COUNTIF('Durchgang 2'!$B$3:'Durchgang 2'!$B$3000,"&lt;15")</f>
        <v>0</v>
      </c>
      <c r="D12">
        <f>COUNTIF('Durchgang 3'!$B$3:'Durchgang 3'!$B$3000,"&lt;15")</f>
        <v>0</v>
      </c>
      <c r="E12">
        <f t="shared" si="2"/>
        <v>2</v>
      </c>
      <c r="F12">
        <f t="shared" si="3"/>
        <v>0</v>
      </c>
      <c r="G12">
        <f t="shared" si="4"/>
        <v>0</v>
      </c>
      <c r="H12">
        <f t="shared" si="0"/>
        <v>2</v>
      </c>
    </row>
    <row r="13" spans="1:8" ht="12.75">
      <c r="A13">
        <f t="shared" si="1"/>
        <v>16</v>
      </c>
      <c r="B13">
        <f>COUNTIF('Durchgang 1'!$B$3:'Durchgang 1'!$B$3000,"&lt;16")</f>
        <v>72</v>
      </c>
      <c r="C13">
        <f>COUNTIF('Durchgang 2'!$B$3:'Durchgang 2'!$B$3000,"&lt;16")</f>
        <v>0</v>
      </c>
      <c r="D13">
        <f>COUNTIF('Durchgang 3'!$B$3:'Durchgang 3'!$B$3000,"&lt;16")</f>
        <v>0</v>
      </c>
      <c r="E13">
        <f t="shared" si="2"/>
        <v>1</v>
      </c>
      <c r="F13">
        <f t="shared" si="3"/>
        <v>0</v>
      </c>
      <c r="G13">
        <f t="shared" si="4"/>
        <v>0</v>
      </c>
      <c r="H13">
        <f t="shared" si="0"/>
        <v>1</v>
      </c>
    </row>
    <row r="14" spans="1:8" ht="12.75">
      <c r="A14">
        <f t="shared" si="1"/>
        <v>17</v>
      </c>
      <c r="B14">
        <f>COUNTIF('Durchgang 1'!$B$3:'Durchgang 1'!$B$3000,"&lt;17")</f>
        <v>75</v>
      </c>
      <c r="C14">
        <f>COUNTIF('Durchgang 2'!$B$3:'Durchgang 2'!$B$3000,"&lt;17")</f>
        <v>0</v>
      </c>
      <c r="D14">
        <f>COUNTIF('Durchgang 3'!$B$3:'Durchgang 3'!$B$3000,"&lt;17")</f>
        <v>0</v>
      </c>
      <c r="E14">
        <f t="shared" si="2"/>
        <v>3</v>
      </c>
      <c r="F14">
        <f t="shared" si="3"/>
        <v>0</v>
      </c>
      <c r="G14">
        <f t="shared" si="4"/>
        <v>0</v>
      </c>
      <c r="H14">
        <f t="shared" si="0"/>
        <v>3</v>
      </c>
    </row>
    <row r="15" spans="1:8" ht="12.75">
      <c r="A15">
        <f t="shared" si="1"/>
        <v>18</v>
      </c>
      <c r="B15">
        <f>COUNTIF('Durchgang 1'!$B$3:'Durchgang 1'!$B$3000,"&lt;18")</f>
        <v>76</v>
      </c>
      <c r="C15">
        <f>COUNTIF('Durchgang 2'!$B$3:'Durchgang 2'!$B$3000,"&lt;18")</f>
        <v>0</v>
      </c>
      <c r="D15">
        <f>COUNTIF('Durchgang 3'!$B$3:'Durchgang 3'!$B$3000,"&lt;18")</f>
        <v>0</v>
      </c>
      <c r="E15">
        <f t="shared" si="2"/>
        <v>1</v>
      </c>
      <c r="F15">
        <f t="shared" si="3"/>
        <v>0</v>
      </c>
      <c r="G15">
        <f t="shared" si="4"/>
        <v>0</v>
      </c>
      <c r="H15">
        <f t="shared" si="0"/>
        <v>1</v>
      </c>
    </row>
    <row r="16" spans="1:8" ht="12.75">
      <c r="A16">
        <f t="shared" si="1"/>
        <v>19</v>
      </c>
      <c r="B16">
        <f>COUNTIF('Durchgang 1'!$B$3:'Durchgang 1'!$B$3000,"&lt;19")</f>
        <v>78</v>
      </c>
      <c r="C16">
        <f>COUNTIF('Durchgang 2'!$B$3:'Durchgang 2'!$B$3000,"&lt;19")</f>
        <v>0</v>
      </c>
      <c r="D16">
        <f>COUNTIF('Durchgang 3'!$B$3:'Durchgang 3'!$B$3000,"&lt;19")</f>
        <v>0</v>
      </c>
      <c r="E16">
        <f t="shared" si="2"/>
        <v>2</v>
      </c>
      <c r="F16">
        <f t="shared" si="3"/>
        <v>0</v>
      </c>
      <c r="G16">
        <f t="shared" si="4"/>
        <v>0</v>
      </c>
      <c r="H16">
        <f t="shared" si="0"/>
        <v>2</v>
      </c>
    </row>
    <row r="17" spans="1:8" ht="12.75">
      <c r="A17">
        <f t="shared" si="1"/>
        <v>20</v>
      </c>
      <c r="B17">
        <f>COUNTIF('Durchgang 1'!$B$3:'Durchgang 1'!$B$3000,"&lt;20")</f>
        <v>82</v>
      </c>
      <c r="C17">
        <f>COUNTIF('Durchgang 2'!$B$3:'Durchgang 2'!$B$3000,"&lt;20")</f>
        <v>0</v>
      </c>
      <c r="D17">
        <f>COUNTIF('Durchgang 3'!$B$3:'Durchgang 3'!$B$3000,"&lt;20")</f>
        <v>0</v>
      </c>
      <c r="E17">
        <f t="shared" si="2"/>
        <v>4</v>
      </c>
      <c r="F17">
        <f t="shared" si="3"/>
        <v>0</v>
      </c>
      <c r="G17">
        <f t="shared" si="4"/>
        <v>0</v>
      </c>
      <c r="H17">
        <f t="shared" si="0"/>
        <v>4</v>
      </c>
    </row>
    <row r="18" spans="1:8" ht="12.75">
      <c r="A18">
        <f t="shared" si="1"/>
        <v>21</v>
      </c>
      <c r="B18">
        <f>COUNTIF('Durchgang 1'!$B$3:'Durchgang 1'!$B$3000,"&lt;21")</f>
        <v>91</v>
      </c>
      <c r="C18">
        <f>COUNTIF('Durchgang 2'!$B$3:'Durchgang 2'!$B$3000,"&lt;21")</f>
        <v>0</v>
      </c>
      <c r="D18">
        <f>COUNTIF('Durchgang 3'!$B$3:'Durchgang 3'!$B$3000,"&lt;21")</f>
        <v>0</v>
      </c>
      <c r="E18">
        <f t="shared" si="2"/>
        <v>9</v>
      </c>
      <c r="F18">
        <f t="shared" si="3"/>
        <v>0</v>
      </c>
      <c r="G18">
        <f t="shared" si="4"/>
        <v>0</v>
      </c>
      <c r="H18">
        <f t="shared" si="0"/>
        <v>9</v>
      </c>
    </row>
    <row r="19" spans="1:8" ht="12.75">
      <c r="A19">
        <f t="shared" si="1"/>
        <v>22</v>
      </c>
      <c r="B19">
        <f>COUNTIF('Durchgang 1'!$B$3:'Durchgang 1'!$B$3000,"&lt;22")</f>
        <v>95</v>
      </c>
      <c r="C19">
        <f>COUNTIF('Durchgang 2'!$B$3:'Durchgang 2'!$B$3000,"&lt;22")</f>
        <v>0</v>
      </c>
      <c r="D19">
        <f>COUNTIF('Durchgang 3'!$B$3:'Durchgang 3'!$B$3000,"&lt;22")</f>
        <v>0</v>
      </c>
      <c r="E19">
        <f t="shared" si="2"/>
        <v>4</v>
      </c>
      <c r="F19">
        <f t="shared" si="3"/>
        <v>0</v>
      </c>
      <c r="G19">
        <f t="shared" si="4"/>
        <v>0</v>
      </c>
      <c r="H19">
        <f t="shared" si="0"/>
        <v>4</v>
      </c>
    </row>
    <row r="20" spans="1:8" ht="12.75">
      <c r="A20">
        <f t="shared" si="1"/>
        <v>23</v>
      </c>
      <c r="B20">
        <f>COUNTIF('Durchgang 1'!$B$3:'Durchgang 1'!$B$3000,"&lt;23")</f>
        <v>103</v>
      </c>
      <c r="C20">
        <f>COUNTIF('Durchgang 2'!$B$3:'Durchgang 2'!$B$3000,"&lt;23")</f>
        <v>0</v>
      </c>
      <c r="D20">
        <f>COUNTIF('Durchgang 3'!$B$3:'Durchgang 3'!$B$3000,"&lt;23")</f>
        <v>0</v>
      </c>
      <c r="E20">
        <f t="shared" si="2"/>
        <v>8</v>
      </c>
      <c r="F20">
        <f t="shared" si="3"/>
        <v>0</v>
      </c>
      <c r="G20">
        <f t="shared" si="4"/>
        <v>0</v>
      </c>
      <c r="H20">
        <f t="shared" si="0"/>
        <v>8</v>
      </c>
    </row>
    <row r="21" spans="1:11" ht="12.75">
      <c r="A21">
        <f t="shared" si="1"/>
        <v>24</v>
      </c>
      <c r="B21">
        <f>COUNTIF('Durchgang 1'!$B$3:'Durchgang 1'!$B$3000,"&lt;24")</f>
        <v>108</v>
      </c>
      <c r="C21">
        <f>COUNTIF('Durchgang 2'!$B$3:'Durchgang 2'!$B$3000,"&lt;24")</f>
        <v>0</v>
      </c>
      <c r="D21">
        <f>COUNTIF('Durchgang 3'!$B$3:'Durchgang 3'!$B$3000,"&lt;24")</f>
        <v>0</v>
      </c>
      <c r="E21">
        <f t="shared" si="2"/>
        <v>5</v>
      </c>
      <c r="F21">
        <f t="shared" si="3"/>
        <v>0</v>
      </c>
      <c r="G21">
        <f t="shared" si="4"/>
        <v>0</v>
      </c>
      <c r="H21">
        <f t="shared" si="0"/>
        <v>5</v>
      </c>
      <c r="K21">
        <f>SUM(H21:I39)</f>
        <v>11</v>
      </c>
    </row>
    <row r="22" spans="1:8" ht="12.75">
      <c r="A22">
        <f t="shared" si="1"/>
        <v>25</v>
      </c>
      <c r="B22">
        <f>COUNTIF('Durchgang 1'!$B$3:'Durchgang 1'!$B$3000,"&lt;25")</f>
        <v>109</v>
      </c>
      <c r="C22">
        <f>COUNTIF('Durchgang 2'!$B$3:'Durchgang 2'!$B$3000,"&lt;25")</f>
        <v>0</v>
      </c>
      <c r="D22">
        <f>COUNTIF('Durchgang 3'!$B$3:'Durchgang 3'!$B$3000,"&lt;25")</f>
        <v>0</v>
      </c>
      <c r="E22">
        <f t="shared" si="2"/>
        <v>1</v>
      </c>
      <c r="F22">
        <f t="shared" si="3"/>
        <v>0</v>
      </c>
      <c r="G22">
        <f t="shared" si="4"/>
        <v>0</v>
      </c>
      <c r="H22">
        <f t="shared" si="0"/>
        <v>1</v>
      </c>
    </row>
    <row r="23" spans="1:8" ht="12.75">
      <c r="A23">
        <f t="shared" si="1"/>
        <v>26</v>
      </c>
      <c r="B23">
        <f>COUNTIF('Durchgang 1'!$B$3:'Durchgang 1'!$B$3000,"&lt;26")</f>
        <v>111</v>
      </c>
      <c r="C23">
        <f>COUNTIF('Durchgang 2'!$B$3:'Durchgang 2'!$B$3000,"&lt;26")</f>
        <v>0</v>
      </c>
      <c r="D23">
        <f>COUNTIF('Durchgang 3'!$B$3:'Durchgang 3'!$B$3000,"&lt;26")</f>
        <v>0</v>
      </c>
      <c r="E23">
        <f t="shared" si="2"/>
        <v>2</v>
      </c>
      <c r="F23">
        <f t="shared" si="3"/>
        <v>0</v>
      </c>
      <c r="G23">
        <f t="shared" si="4"/>
        <v>0</v>
      </c>
      <c r="H23">
        <f t="shared" si="0"/>
        <v>2</v>
      </c>
    </row>
    <row r="24" spans="1:8" ht="12.75">
      <c r="A24">
        <f t="shared" si="1"/>
        <v>27</v>
      </c>
      <c r="B24">
        <f>COUNTIF('Durchgang 1'!$B$3:'Durchgang 1'!$B$3000,"&lt;27")</f>
        <v>112</v>
      </c>
      <c r="C24">
        <f>COUNTIF('Durchgang 2'!$B$3:'Durchgang 2'!$B$3000,"&lt;27")</f>
        <v>0</v>
      </c>
      <c r="D24">
        <f>COUNTIF('Durchgang 3'!$B$3:'Durchgang 3'!$B$3000,"&lt;27")</f>
        <v>0</v>
      </c>
      <c r="E24">
        <f t="shared" si="2"/>
        <v>1</v>
      </c>
      <c r="F24">
        <f t="shared" si="3"/>
        <v>0</v>
      </c>
      <c r="G24">
        <f t="shared" si="4"/>
        <v>0</v>
      </c>
      <c r="H24">
        <f t="shared" si="0"/>
        <v>1</v>
      </c>
    </row>
    <row r="25" spans="1:8" ht="12.75">
      <c r="A25">
        <f t="shared" si="1"/>
        <v>28</v>
      </c>
      <c r="B25">
        <f>COUNTIF('Durchgang 1'!$B$3:'Durchgang 1'!$B$3000,"&lt;28")</f>
        <v>112</v>
      </c>
      <c r="C25">
        <f>COUNTIF('Durchgang 2'!$B$3:'Durchgang 2'!$B$3000,"&lt;28")</f>
        <v>0</v>
      </c>
      <c r="D25">
        <f>COUNTIF('Durchgang 3'!$B$3:'Durchgang 3'!$B$3000,"&lt;28")</f>
        <v>0</v>
      </c>
      <c r="E25">
        <f t="shared" si="2"/>
        <v>0</v>
      </c>
      <c r="F25">
        <f t="shared" si="3"/>
        <v>0</v>
      </c>
      <c r="G25">
        <f t="shared" si="4"/>
        <v>0</v>
      </c>
      <c r="H25">
        <f t="shared" si="0"/>
        <v>0</v>
      </c>
    </row>
    <row r="26" spans="1:8" ht="12.75">
      <c r="A26">
        <f t="shared" si="1"/>
        <v>29</v>
      </c>
      <c r="B26">
        <f>COUNTIF('Durchgang 1'!$B$3:'Durchgang 1'!$B$3000,"&lt;29")</f>
        <v>112</v>
      </c>
      <c r="C26">
        <f>COUNTIF('Durchgang 2'!$B$3:'Durchgang 2'!$B$3000,"&lt;29")</f>
        <v>0</v>
      </c>
      <c r="D26">
        <f>COUNTIF('Durchgang 3'!$B$3:'Durchgang 3'!$B$3000,"&lt;29")</f>
        <v>0</v>
      </c>
      <c r="E26">
        <f t="shared" si="2"/>
        <v>0</v>
      </c>
      <c r="F26">
        <f t="shared" si="3"/>
        <v>0</v>
      </c>
      <c r="G26">
        <f t="shared" si="4"/>
        <v>0</v>
      </c>
      <c r="H26">
        <f t="shared" si="0"/>
        <v>0</v>
      </c>
    </row>
    <row r="27" spans="1:8" ht="12.75">
      <c r="A27">
        <f t="shared" si="1"/>
        <v>30</v>
      </c>
      <c r="B27">
        <f>COUNTIF('Durchgang 1'!$B$3:'Durchgang 1'!$B$3000,"&lt;30")</f>
        <v>113</v>
      </c>
      <c r="C27">
        <f>COUNTIF('Durchgang 2'!$B$3:'Durchgang 2'!$B$3000,"&lt;30")</f>
        <v>0</v>
      </c>
      <c r="D27">
        <f>COUNTIF('Durchgang 3'!$B$3:'Durchgang 3'!$B$3000,"&lt;30")</f>
        <v>0</v>
      </c>
      <c r="E27">
        <f t="shared" si="2"/>
        <v>1</v>
      </c>
      <c r="F27">
        <f t="shared" si="3"/>
        <v>0</v>
      </c>
      <c r="G27">
        <f t="shared" si="4"/>
        <v>0</v>
      </c>
      <c r="H27">
        <f t="shared" si="0"/>
        <v>1</v>
      </c>
    </row>
    <row r="28" spans="1:8" ht="12.75">
      <c r="A28">
        <f t="shared" si="1"/>
        <v>31</v>
      </c>
      <c r="B28">
        <f>COUNTIF('Durchgang 1'!$B$3:'Durchgang 1'!$B$3000,"&lt;31")</f>
        <v>113</v>
      </c>
      <c r="C28">
        <f>COUNTIF('Durchgang 2'!$B$3:'Durchgang 2'!$B$3000,"&lt;31")</f>
        <v>0</v>
      </c>
      <c r="D28">
        <f>COUNTIF('Durchgang 3'!$B$3:'Durchgang 3'!$B$3000,"&lt;31")</f>
        <v>0</v>
      </c>
      <c r="E28">
        <f t="shared" si="2"/>
        <v>0</v>
      </c>
      <c r="F28">
        <f t="shared" si="3"/>
        <v>0</v>
      </c>
      <c r="G28">
        <f t="shared" si="4"/>
        <v>0</v>
      </c>
      <c r="H28">
        <f t="shared" si="0"/>
        <v>0</v>
      </c>
    </row>
    <row r="29" spans="1:8" ht="12.75">
      <c r="A29">
        <f t="shared" si="1"/>
        <v>32</v>
      </c>
      <c r="B29">
        <f>COUNTIF('Durchgang 1'!$B$3:'Durchgang 1'!$B$3000,"&lt;32")</f>
        <v>113</v>
      </c>
      <c r="C29">
        <f>COUNTIF('Durchgang 2'!$B$3:'Durchgang 2'!$B$3000,"&lt;32")</f>
        <v>0</v>
      </c>
      <c r="D29">
        <f>COUNTIF('Durchgang 3'!$B$3:'Durchgang 3'!$B$3000,"&lt;32")</f>
        <v>0</v>
      </c>
      <c r="E29">
        <f t="shared" si="2"/>
        <v>0</v>
      </c>
      <c r="F29">
        <f t="shared" si="3"/>
        <v>0</v>
      </c>
      <c r="G29">
        <f t="shared" si="4"/>
        <v>0</v>
      </c>
      <c r="H29">
        <f t="shared" si="0"/>
        <v>0</v>
      </c>
    </row>
    <row r="30" spans="1:8" ht="12.75">
      <c r="A30">
        <f t="shared" si="1"/>
        <v>33</v>
      </c>
      <c r="B30">
        <f>COUNTIF('Durchgang 1'!$B$3:'Durchgang 1'!$B$3000,"&lt;33")</f>
        <v>113</v>
      </c>
      <c r="C30">
        <f>COUNTIF('Durchgang 2'!$B$3:'Durchgang 2'!$B$3000,"&lt;33")</f>
        <v>0</v>
      </c>
      <c r="D30">
        <f>COUNTIF('Durchgang 3'!$B$3:'Durchgang 3'!$B$3000,"&lt;33")</f>
        <v>0</v>
      </c>
      <c r="E30">
        <f t="shared" si="2"/>
        <v>0</v>
      </c>
      <c r="F30">
        <f t="shared" si="3"/>
        <v>0</v>
      </c>
      <c r="G30">
        <f t="shared" si="4"/>
        <v>0</v>
      </c>
      <c r="H30">
        <f t="shared" si="0"/>
        <v>0</v>
      </c>
    </row>
    <row r="31" spans="1:8" ht="12.75">
      <c r="A31">
        <f t="shared" si="1"/>
        <v>34</v>
      </c>
      <c r="B31">
        <f>COUNTIF('Durchgang 1'!$B$3:'Durchgang 1'!$B$3000,"&lt;34")</f>
        <v>114</v>
      </c>
      <c r="C31">
        <f>COUNTIF('Durchgang 2'!$B$3:'Durchgang 2'!$B$3000,"&lt;34")</f>
        <v>0</v>
      </c>
      <c r="D31">
        <f>COUNTIF('Durchgang 3'!$B$3:'Durchgang 3'!$B$3000,"&lt;34")</f>
        <v>0</v>
      </c>
      <c r="E31">
        <f t="shared" si="2"/>
        <v>1</v>
      </c>
      <c r="F31">
        <f t="shared" si="3"/>
        <v>0</v>
      </c>
      <c r="G31">
        <f t="shared" si="4"/>
        <v>0</v>
      </c>
      <c r="H31">
        <f t="shared" si="0"/>
        <v>1</v>
      </c>
    </row>
    <row r="32" spans="1:8" ht="12.75">
      <c r="A32">
        <f t="shared" si="1"/>
        <v>35</v>
      </c>
      <c r="B32">
        <f>COUNTIF('Durchgang 1'!$B$3:'Durchgang 1'!$B$3000,"&lt;35")</f>
        <v>114</v>
      </c>
      <c r="C32">
        <f>COUNTIF('Durchgang 2'!$B$3:'Durchgang 2'!$B$3000,"&lt;35")</f>
        <v>0</v>
      </c>
      <c r="D32">
        <f>COUNTIF('Durchgang 3'!$B$3:'Durchgang 3'!$B$3000,"&lt;35")</f>
        <v>0</v>
      </c>
      <c r="E32">
        <f t="shared" si="2"/>
        <v>0</v>
      </c>
      <c r="F32">
        <f t="shared" si="3"/>
        <v>0</v>
      </c>
      <c r="G32">
        <f t="shared" si="4"/>
        <v>0</v>
      </c>
      <c r="H32">
        <f t="shared" si="0"/>
        <v>0</v>
      </c>
    </row>
    <row r="33" spans="1:8" ht="12.75">
      <c r="A33">
        <f t="shared" si="1"/>
        <v>36</v>
      </c>
      <c r="B33">
        <f>COUNTIF('Durchgang 1'!$B$3:'Durchgang 1'!$B$3000,"&lt;36")</f>
        <v>114</v>
      </c>
      <c r="C33">
        <f>COUNTIF('Durchgang 2'!$B$3:'Durchgang 2'!$B$3000,"&lt;36")</f>
        <v>0</v>
      </c>
      <c r="D33">
        <f>COUNTIF('Durchgang 3'!$B$3:'Durchgang 3'!$B$3000,"&lt;36")</f>
        <v>0</v>
      </c>
      <c r="E33">
        <f t="shared" si="2"/>
        <v>0</v>
      </c>
      <c r="F33">
        <f t="shared" si="3"/>
        <v>0</v>
      </c>
      <c r="G33">
        <f t="shared" si="4"/>
        <v>0</v>
      </c>
      <c r="H33">
        <f t="shared" si="0"/>
        <v>0</v>
      </c>
    </row>
    <row r="34" spans="1:8" ht="12.75">
      <c r="A34">
        <f t="shared" si="1"/>
        <v>37</v>
      </c>
      <c r="B34">
        <f>COUNTIF('Durchgang 1'!$B$3:'Durchgang 1'!$B$3000,"&lt;37")</f>
        <v>114</v>
      </c>
      <c r="C34">
        <f>COUNTIF('Durchgang 2'!$B$3:'Durchgang 2'!$B$3000,"&lt;37")</f>
        <v>0</v>
      </c>
      <c r="D34">
        <f>COUNTIF('Durchgang 3'!$B$3:'Durchgang 3'!$B$3000,"&lt;37")</f>
        <v>0</v>
      </c>
      <c r="E34">
        <f t="shared" si="2"/>
        <v>0</v>
      </c>
      <c r="F34">
        <f t="shared" si="3"/>
        <v>0</v>
      </c>
      <c r="G34">
        <f t="shared" si="4"/>
        <v>0</v>
      </c>
      <c r="H34">
        <f t="shared" si="0"/>
        <v>0</v>
      </c>
    </row>
    <row r="35" spans="1:8" ht="12.75">
      <c r="A35">
        <f t="shared" si="1"/>
        <v>38</v>
      </c>
      <c r="B35">
        <f>COUNTIF('Durchgang 1'!$B$3:'Durchgang 1'!$B$3000,"&lt;38")</f>
        <v>114</v>
      </c>
      <c r="C35">
        <f>COUNTIF('Durchgang 2'!$B$3:'Durchgang 2'!$B$3000,"&lt;38")</f>
        <v>0</v>
      </c>
      <c r="D35">
        <f>COUNTIF('Durchgang 3'!$B$3:'Durchgang 3'!$B$3000,"&lt;38")</f>
        <v>0</v>
      </c>
      <c r="E35">
        <f t="shared" si="2"/>
        <v>0</v>
      </c>
      <c r="F35">
        <f t="shared" si="3"/>
        <v>0</v>
      </c>
      <c r="G35">
        <f t="shared" si="4"/>
        <v>0</v>
      </c>
      <c r="H35">
        <f t="shared" si="0"/>
        <v>0</v>
      </c>
    </row>
    <row r="36" spans="1:8" ht="12.75">
      <c r="A36">
        <f t="shared" si="1"/>
        <v>39</v>
      </c>
      <c r="B36">
        <f>COUNTIF('Durchgang 1'!$B$3:'Durchgang 1'!$B$3000,"&lt;39")</f>
        <v>114</v>
      </c>
      <c r="C36">
        <f>COUNTIF('Durchgang 2'!$B$3:'Durchgang 2'!$B$3000,"&lt;39")</f>
        <v>0</v>
      </c>
      <c r="D36">
        <f>COUNTIF('Durchgang 3'!$B$3:'Durchgang 3'!$B$3000,"&lt;39")</f>
        <v>0</v>
      </c>
      <c r="E36">
        <f t="shared" si="2"/>
        <v>0</v>
      </c>
      <c r="F36">
        <f t="shared" si="3"/>
        <v>0</v>
      </c>
      <c r="G36">
        <f t="shared" si="4"/>
        <v>0</v>
      </c>
      <c r="H36">
        <f t="shared" si="0"/>
        <v>0</v>
      </c>
    </row>
    <row r="37" spans="1:8" ht="12.75">
      <c r="A37">
        <f t="shared" si="1"/>
        <v>40</v>
      </c>
      <c r="B37">
        <f>COUNTIF('Durchgang 1'!$B$3:'Durchgang 1'!$B$3000,"&lt;340")</f>
        <v>114</v>
      </c>
      <c r="C37">
        <f>COUNTIF('Durchgang 2'!$B$3:'Durchgang 2'!$B$3000,"&lt;40")</f>
        <v>0</v>
      </c>
      <c r="D37">
        <f>COUNTIF('Durchgang 3'!$B$3:'Durchgang 3'!$B$3000,"&lt;340")</f>
        <v>0</v>
      </c>
      <c r="E37">
        <f t="shared" si="2"/>
        <v>0</v>
      </c>
      <c r="F37">
        <f t="shared" si="3"/>
        <v>0</v>
      </c>
      <c r="G37">
        <f t="shared" si="4"/>
        <v>0</v>
      </c>
      <c r="H37">
        <f t="shared" si="0"/>
        <v>0</v>
      </c>
    </row>
    <row r="38" spans="1:8" ht="12.75">
      <c r="A38">
        <f t="shared" si="1"/>
        <v>41</v>
      </c>
      <c r="B38">
        <f>COUNTIF('Durchgang 1'!$B$3:'Durchgang 1'!$B$3000,"&lt;41")</f>
        <v>114</v>
      </c>
      <c r="C38">
        <f>COUNTIF('Durchgang 2'!$B$3:'Durchgang 2'!$B$3000,"&lt;41")</f>
        <v>0</v>
      </c>
      <c r="D38">
        <f>COUNTIF('Durchgang 3'!$B$3:'Durchgang 3'!$B$3000,"&lt;41")</f>
        <v>0</v>
      </c>
      <c r="E38">
        <f t="shared" si="2"/>
        <v>0</v>
      </c>
      <c r="F38">
        <f t="shared" si="3"/>
        <v>0</v>
      </c>
      <c r="G38">
        <f t="shared" si="4"/>
        <v>0</v>
      </c>
      <c r="H38">
        <f t="shared" si="0"/>
        <v>0</v>
      </c>
    </row>
    <row r="39" spans="1:8" ht="12.75">
      <c r="A39">
        <f t="shared" si="1"/>
        <v>42</v>
      </c>
      <c r="B39">
        <f>COUNTIF('Durchgang 1'!$B$3:'Durchgang 1'!$B$3000,"&lt;42")</f>
        <v>114</v>
      </c>
      <c r="C39">
        <f>COUNTIF('Durchgang 2'!$B$3:'Durchgang 2'!$B$3000,"&lt;42")</f>
        <v>0</v>
      </c>
      <c r="D39">
        <f>COUNTIF('Durchgang 3'!$B$3:'Durchgang 3'!$B$3000,"&lt;42")</f>
        <v>0</v>
      </c>
      <c r="E39">
        <f t="shared" si="2"/>
        <v>0</v>
      </c>
      <c r="F39">
        <f t="shared" si="3"/>
        <v>0</v>
      </c>
      <c r="G39">
        <f t="shared" si="4"/>
        <v>0</v>
      </c>
      <c r="H39">
        <f t="shared" si="0"/>
        <v>0</v>
      </c>
    </row>
    <row r="40" spans="1:8" ht="12.75">
      <c r="A40">
        <f t="shared" si="1"/>
        <v>43</v>
      </c>
      <c r="B40">
        <f>COUNTIF('Durchgang 1'!$B$3:'Durchgang 1'!$B$3000,"&lt;43")</f>
        <v>114</v>
      </c>
      <c r="C40">
        <f>COUNTIF('Durchgang 2'!$B$3:'Durchgang 2'!$B$3000,"&lt;43")</f>
        <v>0</v>
      </c>
      <c r="D40">
        <f>COUNTIF('Durchgang 3'!$B$3:'Durchgang 3'!$B$3000,"&lt;43")</f>
        <v>0</v>
      </c>
      <c r="E40">
        <f t="shared" si="2"/>
        <v>0</v>
      </c>
      <c r="F40">
        <f t="shared" si="3"/>
        <v>0</v>
      </c>
      <c r="G40">
        <f t="shared" si="4"/>
        <v>0</v>
      </c>
      <c r="H40">
        <f t="shared" si="0"/>
        <v>0</v>
      </c>
    </row>
    <row r="41" spans="1:8" ht="12.75">
      <c r="A41">
        <f t="shared" si="1"/>
        <v>44</v>
      </c>
      <c r="B41">
        <f>COUNTIF('Durchgang 1'!$B$3:'Durchgang 1'!$B$3000,"&lt;44")</f>
        <v>114</v>
      </c>
      <c r="C41">
        <f>COUNTIF('Durchgang 2'!$B$3:'Durchgang 2'!$B$3000,"&lt;44")</f>
        <v>0</v>
      </c>
      <c r="D41">
        <f>COUNTIF('Durchgang 3'!$B$3:'Durchgang 3'!$B$3000,"&lt;44")</f>
        <v>0</v>
      </c>
      <c r="E41">
        <f t="shared" si="2"/>
        <v>0</v>
      </c>
      <c r="F41">
        <f t="shared" si="3"/>
        <v>0</v>
      </c>
      <c r="G41">
        <f t="shared" si="4"/>
        <v>0</v>
      </c>
      <c r="H41">
        <f t="shared" si="0"/>
        <v>0</v>
      </c>
    </row>
    <row r="42" spans="1:8" ht="12.75">
      <c r="A42">
        <f t="shared" si="1"/>
        <v>45</v>
      </c>
      <c r="B42">
        <f>COUNTIF('Durchgang 1'!$B$3:'Durchgang 1'!$B$3000,"&lt;45")</f>
        <v>114</v>
      </c>
      <c r="C42">
        <f>COUNTIF('Durchgang 2'!$B$3:'Durchgang 2'!$B$3000,"&lt;45")</f>
        <v>0</v>
      </c>
      <c r="D42">
        <f>COUNTIF('Durchgang 3'!$B$3:'Durchgang 3'!$B$3000,"&lt;45")</f>
        <v>0</v>
      </c>
      <c r="E42">
        <f t="shared" si="2"/>
        <v>0</v>
      </c>
      <c r="F42">
        <f t="shared" si="3"/>
        <v>0</v>
      </c>
      <c r="G42">
        <f t="shared" si="4"/>
        <v>0</v>
      </c>
      <c r="H42">
        <f t="shared" si="0"/>
        <v>0</v>
      </c>
    </row>
    <row r="43" spans="1:8" ht="12.75">
      <c r="A43">
        <f t="shared" si="1"/>
        <v>46</v>
      </c>
      <c r="B43">
        <f>COUNTIF('Durchgang 1'!$B$3:'Durchgang 1'!$B$3000,"&lt;46")</f>
        <v>114</v>
      </c>
      <c r="C43">
        <f>COUNTIF('Durchgang 2'!$B$3:'Durchgang 2'!$B$3000,"&lt;46")</f>
        <v>0</v>
      </c>
      <c r="D43">
        <f>COUNTIF('Durchgang 3'!$B$3:'Durchgang 3'!$B$3000,"&lt;46")</f>
        <v>0</v>
      </c>
      <c r="E43">
        <f t="shared" si="2"/>
        <v>0</v>
      </c>
      <c r="F43">
        <f t="shared" si="3"/>
        <v>0</v>
      </c>
      <c r="G43">
        <f t="shared" si="4"/>
        <v>0</v>
      </c>
      <c r="H43">
        <f t="shared" si="0"/>
        <v>0</v>
      </c>
    </row>
    <row r="44" spans="1:8" ht="12.75">
      <c r="A44">
        <f t="shared" si="1"/>
        <v>47</v>
      </c>
      <c r="B44">
        <f>COUNTIF('Durchgang 1'!$B$3:'Durchgang 1'!$B$3000,"&lt;47")</f>
        <v>114</v>
      </c>
      <c r="C44">
        <f>COUNTIF('Durchgang 2'!$B$3:'Durchgang 2'!$B$3000,"&lt;47")</f>
        <v>0</v>
      </c>
      <c r="D44">
        <f>COUNTIF('Durchgang 3'!$B$3:'Durchgang 3'!$B$3000,"&lt;47")</f>
        <v>0</v>
      </c>
      <c r="E44">
        <f t="shared" si="2"/>
        <v>0</v>
      </c>
      <c r="F44">
        <f t="shared" si="3"/>
        <v>0</v>
      </c>
      <c r="G44">
        <f t="shared" si="4"/>
        <v>0</v>
      </c>
      <c r="H44">
        <f t="shared" si="0"/>
        <v>0</v>
      </c>
    </row>
    <row r="45" spans="1:8" ht="12.75">
      <c r="A45">
        <f t="shared" si="1"/>
        <v>48</v>
      </c>
      <c r="B45">
        <f>COUNTIF('Durchgang 1'!$B$3:'Durchgang 1'!$B$3000,"&lt;48")</f>
        <v>114</v>
      </c>
      <c r="C45">
        <f>COUNTIF('Durchgang 2'!$B$3:'Durchgang 2'!$B$3000,"&lt;48")</f>
        <v>0</v>
      </c>
      <c r="D45">
        <f>COUNTIF('Durchgang 3'!$B$3:'Durchgang 3'!$B$3000,"&lt;48")</f>
        <v>0</v>
      </c>
      <c r="E45">
        <f t="shared" si="2"/>
        <v>0</v>
      </c>
      <c r="F45">
        <f t="shared" si="3"/>
        <v>0</v>
      </c>
      <c r="G45">
        <f t="shared" si="4"/>
        <v>0</v>
      </c>
      <c r="H45">
        <f t="shared" si="0"/>
        <v>0</v>
      </c>
    </row>
    <row r="46" spans="1:8" ht="12.75">
      <c r="A46">
        <f t="shared" si="1"/>
        <v>49</v>
      </c>
      <c r="B46">
        <f>COUNTIF('Durchgang 1'!$B$3:'Durchgang 1'!$B$3000,"&lt;49")</f>
        <v>114</v>
      </c>
      <c r="C46">
        <f>COUNTIF('Durchgang 2'!$B$3:'Durchgang 2'!$B$3000,"&lt;49")</f>
        <v>0</v>
      </c>
      <c r="D46">
        <f>COUNTIF('Durchgang 3'!$B$3:'Durchgang 3'!$B$3000,"&lt;49")</f>
        <v>0</v>
      </c>
      <c r="E46">
        <f t="shared" si="2"/>
        <v>0</v>
      </c>
      <c r="F46">
        <f t="shared" si="3"/>
        <v>0</v>
      </c>
      <c r="G46">
        <f t="shared" si="4"/>
        <v>0</v>
      </c>
      <c r="H46">
        <f t="shared" si="0"/>
        <v>0</v>
      </c>
    </row>
    <row r="47" spans="1:8" ht="12.75">
      <c r="A47">
        <f t="shared" si="1"/>
        <v>50</v>
      </c>
      <c r="B47">
        <f>COUNTIF('Durchgang 1'!$B$3:'Durchgang 1'!$B$3000,"&lt;50")</f>
        <v>114</v>
      </c>
      <c r="C47">
        <f>COUNTIF('Durchgang 2'!$B$3:'Durchgang 2'!$B$3000,"&lt;50")</f>
        <v>0</v>
      </c>
      <c r="D47">
        <f>COUNTIF('Durchgang 3'!$B$3:'Durchgang 3'!$B$3000,"&lt;50")</f>
        <v>0</v>
      </c>
      <c r="E47">
        <f t="shared" si="2"/>
        <v>0</v>
      </c>
      <c r="F47">
        <f t="shared" si="3"/>
        <v>0</v>
      </c>
      <c r="G47">
        <f t="shared" si="4"/>
        <v>0</v>
      </c>
      <c r="H47">
        <f t="shared" si="0"/>
        <v>0</v>
      </c>
    </row>
    <row r="48" spans="1:8" ht="12.75">
      <c r="A48">
        <f t="shared" si="1"/>
        <v>51</v>
      </c>
      <c r="B48">
        <f>COUNTIF('Durchgang 1'!$B$3:'Durchgang 1'!$B$3000,"&lt;200")</f>
        <v>114</v>
      </c>
      <c r="C48">
        <f>COUNTIF('Durchgang 2'!$B$3:'Durchgang 2'!$B$3000,"&lt;200")</f>
        <v>0</v>
      </c>
      <c r="D48">
        <f>COUNTIF('Durchgang 3'!$B$3:'Durchgang 3'!$B$3000,"&lt;200")</f>
        <v>0</v>
      </c>
      <c r="E48">
        <f t="shared" si="2"/>
        <v>0</v>
      </c>
      <c r="F48">
        <f t="shared" si="3"/>
        <v>0</v>
      </c>
      <c r="G48">
        <f t="shared" si="4"/>
        <v>0</v>
      </c>
      <c r="H48">
        <f t="shared" si="0"/>
        <v>0</v>
      </c>
    </row>
    <row r="50" spans="1:8" ht="12.75">
      <c r="A50" t="s">
        <v>29</v>
      </c>
      <c r="E50">
        <f>SUM(E2:E48)</f>
        <v>114</v>
      </c>
      <c r="F50">
        <f>SUM(F2:F48)</f>
        <v>0</v>
      </c>
      <c r="G50">
        <f>SUM(G2:G48)</f>
        <v>0</v>
      </c>
      <c r="H50">
        <f>SUM(H2:H48)</f>
        <v>114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Nef Ueli  BUD-J&amp;F</cp:lastModifiedBy>
  <cp:lastPrinted>2010-10-10T08:11:29Z</cp:lastPrinted>
  <dcterms:created xsi:type="dcterms:W3CDTF">2004-10-08T20:27:26Z</dcterms:created>
  <dcterms:modified xsi:type="dcterms:W3CDTF">2014-12-19T14:11:21Z</dcterms:modified>
  <cp:category/>
  <cp:version/>
  <cp:contentType/>
  <cp:contentStatus/>
</cp:coreProperties>
</file>