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<sst xmlns="http://schemas.openxmlformats.org/spreadsheetml/2006/main" count="64" uniqueCount="35">
  <si>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</si>
  <si>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</si>
  <si>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</si>
  <si>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</si>
  <si>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</si>
  <si>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</si>
  <si>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</si>
  <si>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</si>
  <si>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</si>
  <si>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</si>
  <si>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</si>
  <si>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</si>
  <si>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</si>
  <si>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</si>
  <si>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</si>
  <si>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</si>
  <si>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</si>
  <si>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</si>
  <si>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</si>
  <si>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</si>
  <si>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</si>
  <si>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</si>
  <si>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</si>
  <si>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</si>
  <si>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</si>
  <si>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</si>
  <si>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</si>
  <si>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</si>
  <si>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</si>
  <si>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</si>
  <si>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</si>
  <si>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Strecke /  Steinegg</t>
  </si>
  <si>
    <t>Abfluss</t>
  </si>
  <si>
    <t>R</t>
  </si>
  <si>
    <t>F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</si>
</sst>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0.034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4"/>
          <c:w val="0.964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14</c:v>
                </c:pt>
                <c:pt idx="6">
                  <c:v>25</c:v>
                </c:pt>
                <c:pt idx="7">
                  <c:v>17</c:v>
                </c:pt>
                <c:pt idx="8">
                  <c:v>9</c:v>
                </c:pt>
                <c:pt idx="9">
                  <c:v>33</c:v>
                </c:pt>
                <c:pt idx="10">
                  <c:v>34</c:v>
                </c:pt>
                <c:pt idx="11">
                  <c:v>52</c:v>
                </c:pt>
                <c:pt idx="12">
                  <c:v>49</c:v>
                </c:pt>
                <c:pt idx="13">
                  <c:v>41</c:v>
                </c:pt>
                <c:pt idx="14">
                  <c:v>23</c:v>
                </c:pt>
                <c:pt idx="15">
                  <c:v>9</c:v>
                </c:pt>
                <c:pt idx="16">
                  <c:v>10</c:v>
                </c:pt>
                <c:pt idx="17">
                  <c:v>6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25722694"/>
        <c:axId val="16670543"/>
      </c:barChart>
      <c:catAx>
        <c:axId val="25722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0543"/>
        <c:crosses val="autoZero"/>
        <c:auto val="1"/>
        <c:lblOffset val="100"/>
        <c:tickLblSkip val="3"/>
        <c:noMultiLvlLbl val="0"/>
      </c:catAx>
      <c:valAx>
        <c:axId val="16670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161925</xdr:rowOff>
    </xdr:from>
    <xdr:to>
      <xdr:col>10</xdr:col>
      <xdr:colOff>57150</xdr:colOff>
      <xdr:row>23</xdr:row>
      <xdr:rowOff>123825</xdr:rowOff>
    </xdr:to>
    <xdr:graphicFrame>
      <xdr:nvGraphicFramePr>
        <xdr:cNvPr id="1" name="Diagramm 1"/>
        <xdr:cNvGraphicFramePr/>
      </xdr:nvGraphicFramePr>
      <xdr:xfrm>
        <a:off x="4286250" y="1171575"/>
        <a:ext cx="4781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zoomScalePageLayoutView="0" workbookViewId="0" topLeftCell="A1">
      <pane ySplit="765" topLeftCell="A243" activePane="bottomLeft" state="split"/>
      <selection pane="topLeft" activeCell="A1" sqref="A1:IV16384"/>
      <selection pane="bottomLeft" activeCell="B268" sqref="B268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>
        <v>28</v>
      </c>
      <c r="C3" s="9">
        <v>222</v>
      </c>
      <c r="D3" s="9"/>
    </row>
    <row r="4" spans="2:8" ht="12.75">
      <c r="B4">
        <v>25</v>
      </c>
      <c r="C4" s="37">
        <v>147</v>
      </c>
      <c r="D4" s="37"/>
      <c r="E4" s="37"/>
      <c r="F4" s="37"/>
      <c r="G4" s="37"/>
      <c r="H4" s="37"/>
    </row>
    <row r="5" spans="2:8" ht="12.75">
      <c r="B5">
        <v>18</v>
      </c>
      <c r="C5" s="37">
        <v>54</v>
      </c>
      <c r="D5" s="37"/>
      <c r="E5" s="37"/>
      <c r="F5" s="37"/>
      <c r="G5" s="37"/>
      <c r="H5" s="37"/>
    </row>
    <row r="6" spans="2:9" ht="12.75">
      <c r="B6">
        <v>24</v>
      </c>
      <c r="C6" s="37">
        <v>144</v>
      </c>
      <c r="D6" s="38"/>
      <c r="E6" s="37"/>
      <c r="F6" s="37"/>
      <c r="G6" s="37"/>
      <c r="H6" s="37"/>
      <c r="I6" s="37"/>
    </row>
    <row r="7" spans="2:8" ht="12.75">
      <c r="B7">
        <v>25</v>
      </c>
      <c r="C7" s="37">
        <v>176</v>
      </c>
      <c r="D7" s="37"/>
      <c r="E7" s="37"/>
      <c r="F7" s="37"/>
      <c r="G7" s="37"/>
      <c r="H7" s="37"/>
    </row>
    <row r="8" spans="2:8" ht="12.75">
      <c r="B8">
        <v>24</v>
      </c>
      <c r="C8" s="37">
        <v>163</v>
      </c>
      <c r="D8" s="37"/>
      <c r="E8" s="37"/>
      <c r="F8" s="37"/>
      <c r="G8" s="37"/>
      <c r="H8" s="37"/>
    </row>
    <row r="9" spans="2:8" ht="12.75">
      <c r="B9">
        <v>18</v>
      </c>
      <c r="C9" s="37">
        <v>59</v>
      </c>
      <c r="D9" s="37"/>
      <c r="E9" s="37"/>
      <c r="F9" s="37"/>
      <c r="G9" s="37"/>
      <c r="H9" s="37"/>
    </row>
    <row r="10" spans="2:8" ht="12.75">
      <c r="B10">
        <v>17</v>
      </c>
      <c r="C10" s="37">
        <v>45</v>
      </c>
      <c r="D10" s="37"/>
      <c r="E10" s="37"/>
      <c r="F10" s="37"/>
      <c r="G10" s="37"/>
      <c r="H10" s="37"/>
    </row>
    <row r="11" spans="2:8" ht="12.75">
      <c r="B11">
        <v>18</v>
      </c>
      <c r="C11" s="37">
        <v>57</v>
      </c>
      <c r="D11" s="37"/>
      <c r="E11" s="37"/>
      <c r="F11" s="37"/>
      <c r="G11" s="37"/>
      <c r="H11" s="37"/>
    </row>
    <row r="12" spans="2:8" ht="12.75">
      <c r="B12">
        <v>13</v>
      </c>
      <c r="C12" s="37">
        <v>25</v>
      </c>
      <c r="D12" s="37"/>
      <c r="E12" s="37"/>
      <c r="F12" s="37"/>
      <c r="G12" s="37"/>
      <c r="H12" s="37"/>
    </row>
    <row r="13" spans="2:8" ht="12.75">
      <c r="B13">
        <v>22</v>
      </c>
      <c r="C13" s="37">
        <v>102</v>
      </c>
      <c r="D13" s="37"/>
      <c r="E13" s="37"/>
      <c r="F13" s="37"/>
      <c r="G13" s="37"/>
      <c r="H13" s="37"/>
    </row>
    <row r="14" spans="2:8" ht="12.75">
      <c r="B14">
        <v>22</v>
      </c>
      <c r="C14" s="37">
        <v>97</v>
      </c>
      <c r="D14" s="37"/>
      <c r="E14" s="37"/>
      <c r="F14" s="37"/>
      <c r="G14" s="37"/>
      <c r="H14" s="37"/>
    </row>
    <row r="15" spans="2:8" ht="12.75">
      <c r="B15">
        <v>18</v>
      </c>
      <c r="C15" s="37">
        <v>53</v>
      </c>
      <c r="D15" s="37"/>
      <c r="E15" s="37"/>
      <c r="F15" s="37"/>
      <c r="G15" s="37"/>
      <c r="H15" s="37"/>
    </row>
    <row r="16" spans="2:8" ht="12.75">
      <c r="B16">
        <v>15.5</v>
      </c>
      <c r="C16" s="37">
        <v>43</v>
      </c>
      <c r="D16" s="37"/>
      <c r="E16" s="37"/>
      <c r="F16" s="37"/>
      <c r="G16" s="37"/>
      <c r="H16" s="37"/>
    </row>
    <row r="17" spans="2:8" ht="12.75">
      <c r="B17">
        <v>20</v>
      </c>
      <c r="C17" s="37">
        <v>74</v>
      </c>
      <c r="D17" s="37"/>
      <c r="E17" s="37"/>
      <c r="F17" s="37"/>
      <c r="G17" s="37"/>
      <c r="H17" s="37"/>
    </row>
    <row r="18" spans="2:8" ht="12.75">
      <c r="B18">
        <v>15</v>
      </c>
      <c r="C18" s="37">
        <v>33</v>
      </c>
      <c r="D18" s="37"/>
      <c r="E18" s="37"/>
      <c r="F18" s="37"/>
      <c r="G18" s="37"/>
      <c r="H18" s="37"/>
    </row>
    <row r="19" spans="2:8" ht="12.75">
      <c r="B19">
        <v>16</v>
      </c>
      <c r="C19" s="37">
        <v>43</v>
      </c>
      <c r="D19" s="37"/>
      <c r="E19" s="37"/>
      <c r="F19" s="37"/>
      <c r="G19" s="37"/>
      <c r="H19" s="37"/>
    </row>
    <row r="20" spans="2:8" ht="12.75">
      <c r="B20">
        <v>13.5</v>
      </c>
      <c r="C20" s="37">
        <v>24</v>
      </c>
      <c r="D20" s="37"/>
      <c r="E20" s="37"/>
      <c r="F20" s="37"/>
      <c r="G20" s="37"/>
      <c r="H20" s="37"/>
    </row>
    <row r="21" spans="2:8" ht="12.75">
      <c r="B21">
        <v>11</v>
      </c>
      <c r="C21" s="37">
        <v>14</v>
      </c>
      <c r="D21" s="37"/>
      <c r="E21" s="37"/>
      <c r="F21" s="37"/>
      <c r="G21" s="37"/>
      <c r="H21" s="37"/>
    </row>
    <row r="22" spans="2:8" ht="12.75">
      <c r="B22">
        <v>10.5</v>
      </c>
      <c r="C22" s="37">
        <v>11</v>
      </c>
      <c r="D22" s="37"/>
      <c r="E22" s="37"/>
      <c r="F22" s="37"/>
      <c r="G22" s="37"/>
      <c r="H22" s="37"/>
    </row>
    <row r="23" spans="2:8" ht="12.75">
      <c r="B23">
        <v>17.5</v>
      </c>
      <c r="C23" s="37">
        <v>54</v>
      </c>
      <c r="D23" s="37"/>
      <c r="E23" s="37"/>
      <c r="F23" s="37">
        <v>9</v>
      </c>
      <c r="G23" s="37">
        <v>10</v>
      </c>
      <c r="H23" s="37"/>
    </row>
    <row r="24" spans="2:8" ht="12.75">
      <c r="B24">
        <v>17.5</v>
      </c>
      <c r="C24" s="37">
        <v>53</v>
      </c>
      <c r="D24" s="37"/>
      <c r="E24" s="37"/>
      <c r="F24" s="37"/>
      <c r="G24" s="37"/>
      <c r="H24" s="37"/>
    </row>
    <row r="25" spans="2:8" ht="12.75">
      <c r="B25">
        <v>17</v>
      </c>
      <c r="C25" s="37">
        <v>49</v>
      </c>
      <c r="D25" s="37"/>
      <c r="E25" s="37"/>
      <c r="F25" s="37"/>
      <c r="G25" s="37"/>
      <c r="H25" s="37"/>
    </row>
    <row r="26" spans="2:8" ht="12.75">
      <c r="B26">
        <v>16</v>
      </c>
      <c r="C26" s="37">
        <v>36</v>
      </c>
      <c r="D26" s="37"/>
      <c r="E26" s="37"/>
      <c r="F26" s="37"/>
      <c r="G26" s="37"/>
      <c r="H26" s="37"/>
    </row>
    <row r="27" spans="2:8" ht="12.75">
      <c r="B27">
        <v>15.5</v>
      </c>
      <c r="C27" s="37">
        <v>39</v>
      </c>
      <c r="D27" s="37"/>
      <c r="E27" s="37"/>
      <c r="F27" s="37"/>
      <c r="G27" s="37"/>
      <c r="H27" s="37"/>
    </row>
    <row r="28" spans="2:8" ht="12.75">
      <c r="B28">
        <v>10</v>
      </c>
      <c r="C28" s="37">
        <v>10</v>
      </c>
      <c r="D28" s="37"/>
      <c r="E28" s="37"/>
      <c r="F28" s="37"/>
      <c r="G28" s="37"/>
      <c r="H28" s="37"/>
    </row>
    <row r="29" spans="2:8" ht="12.75">
      <c r="B29">
        <v>10</v>
      </c>
      <c r="C29" s="37">
        <v>15</v>
      </c>
      <c r="D29" s="37"/>
      <c r="E29" s="37"/>
      <c r="F29" s="37"/>
      <c r="G29" s="37"/>
      <c r="H29" s="37"/>
    </row>
    <row r="30" spans="2:8" ht="12.75">
      <c r="B30">
        <v>9</v>
      </c>
      <c r="C30" s="37">
        <v>9</v>
      </c>
      <c r="D30" s="37"/>
      <c r="E30" s="37"/>
      <c r="F30" s="37"/>
      <c r="G30" s="37"/>
      <c r="H30" s="37"/>
    </row>
    <row r="31" spans="2:8" ht="12.75">
      <c r="B31">
        <v>15</v>
      </c>
      <c r="C31" s="37">
        <v>29</v>
      </c>
      <c r="D31" s="37"/>
      <c r="E31" s="37"/>
      <c r="F31" s="37"/>
      <c r="G31" s="37"/>
      <c r="H31" s="37"/>
    </row>
    <row r="32" spans="2:8" ht="12.75">
      <c r="B32">
        <v>21.5</v>
      </c>
      <c r="C32" s="37">
        <v>161</v>
      </c>
      <c r="D32" s="37"/>
      <c r="E32" s="37"/>
      <c r="F32" s="37"/>
      <c r="G32" s="37"/>
      <c r="H32" s="37"/>
    </row>
    <row r="33" spans="2:8" ht="12.75">
      <c r="B33">
        <v>16.5</v>
      </c>
      <c r="C33" s="37">
        <v>48</v>
      </c>
      <c r="D33" s="37"/>
      <c r="E33" s="37"/>
      <c r="F33" s="37"/>
      <c r="G33" s="37"/>
      <c r="H33" s="37"/>
    </row>
    <row r="34" spans="2:8" ht="12.75">
      <c r="B34">
        <v>15</v>
      </c>
      <c r="C34" s="37">
        <v>33</v>
      </c>
      <c r="D34" s="37"/>
      <c r="E34" s="37"/>
      <c r="F34" s="37"/>
      <c r="G34" s="37"/>
      <c r="H34" s="37"/>
    </row>
    <row r="35" spans="2:8" ht="12.75">
      <c r="B35">
        <v>16</v>
      </c>
      <c r="C35" s="37">
        <v>38</v>
      </c>
      <c r="D35" s="37"/>
      <c r="E35" s="37"/>
      <c r="F35" s="37"/>
      <c r="G35" s="37"/>
      <c r="H35" s="37"/>
    </row>
    <row r="36" spans="2:8" ht="12.75">
      <c r="B36">
        <v>16.5</v>
      </c>
      <c r="C36" s="37">
        <v>42</v>
      </c>
      <c r="D36" s="37"/>
      <c r="E36" s="37"/>
      <c r="F36" s="37"/>
      <c r="G36" s="37"/>
      <c r="H36" s="37"/>
    </row>
    <row r="37" spans="2:8" ht="12.75">
      <c r="B37">
        <v>16.5</v>
      </c>
      <c r="C37" s="37">
        <v>44</v>
      </c>
      <c r="D37" s="37"/>
      <c r="E37" s="37"/>
      <c r="F37" s="37"/>
      <c r="G37" s="37"/>
      <c r="H37" s="37"/>
    </row>
    <row r="38" spans="2:8" ht="12.75">
      <c r="B38">
        <v>19</v>
      </c>
      <c r="C38" s="37">
        <v>59</v>
      </c>
      <c r="D38" s="37"/>
      <c r="E38" s="37"/>
      <c r="F38" s="37"/>
      <c r="G38" s="37"/>
      <c r="H38" s="37"/>
    </row>
    <row r="39" spans="2:8" ht="12.75">
      <c r="B39">
        <v>10</v>
      </c>
      <c r="C39" s="37">
        <v>10</v>
      </c>
      <c r="D39" s="37"/>
      <c r="E39" s="37"/>
      <c r="F39" s="37"/>
      <c r="G39" s="37"/>
      <c r="H39" s="37"/>
    </row>
    <row r="40" spans="2:3" ht="12.75">
      <c r="B40">
        <v>15.5</v>
      </c>
      <c r="C40" s="37">
        <v>38</v>
      </c>
    </row>
    <row r="41" spans="2:3" ht="12.75">
      <c r="B41">
        <v>15</v>
      </c>
      <c r="C41" s="37">
        <v>33</v>
      </c>
    </row>
    <row r="42" spans="2:3" ht="12.75">
      <c r="B42">
        <v>16</v>
      </c>
      <c r="C42" s="37">
        <v>39</v>
      </c>
    </row>
    <row r="43" spans="2:3" ht="12.75">
      <c r="B43">
        <v>9.5</v>
      </c>
      <c r="C43" s="37">
        <v>9</v>
      </c>
    </row>
    <row r="44" spans="2:3" ht="12.75">
      <c r="B44">
        <v>15.5</v>
      </c>
      <c r="C44" s="37">
        <v>38</v>
      </c>
    </row>
    <row r="45" spans="2:3" ht="12.75">
      <c r="B45">
        <v>15</v>
      </c>
      <c r="C45" s="37">
        <v>28</v>
      </c>
    </row>
    <row r="46" spans="2:3" ht="12.75">
      <c r="B46">
        <v>15.5</v>
      </c>
      <c r="C46" s="37">
        <v>36</v>
      </c>
    </row>
    <row r="47" spans="2:3" ht="12.75">
      <c r="B47">
        <v>14.5</v>
      </c>
      <c r="C47" s="37">
        <v>26</v>
      </c>
    </row>
    <row r="48" spans="2:3" ht="12.75">
      <c r="B48">
        <v>28</v>
      </c>
      <c r="C48" s="37">
        <v>218</v>
      </c>
    </row>
    <row r="49" spans="2:3" ht="12.75">
      <c r="B49">
        <v>15.5</v>
      </c>
      <c r="C49" s="37">
        <v>36</v>
      </c>
    </row>
    <row r="50" spans="2:3" ht="12.75">
      <c r="B50">
        <v>22.5</v>
      </c>
      <c r="C50" s="37">
        <v>112</v>
      </c>
    </row>
    <row r="51" spans="2:3" ht="12.75">
      <c r="B51">
        <v>9</v>
      </c>
      <c r="C51" s="37">
        <v>5</v>
      </c>
    </row>
    <row r="52" spans="2:3" ht="12.75">
      <c r="B52">
        <v>10.5</v>
      </c>
      <c r="C52" s="37">
        <v>14</v>
      </c>
    </row>
    <row r="53" spans="2:3" ht="12.75">
      <c r="B53">
        <v>13.5</v>
      </c>
      <c r="C53" s="37">
        <v>26</v>
      </c>
    </row>
    <row r="54" spans="2:3" ht="12.75">
      <c r="B54">
        <v>15.5</v>
      </c>
      <c r="C54" s="37">
        <v>38</v>
      </c>
    </row>
    <row r="55" spans="2:3" ht="12.75">
      <c r="B55">
        <v>15</v>
      </c>
      <c r="C55" s="37">
        <v>36</v>
      </c>
    </row>
    <row r="56" spans="2:3" ht="12.75">
      <c r="B56">
        <v>16.5</v>
      </c>
      <c r="C56" s="37">
        <v>46</v>
      </c>
    </row>
    <row r="57" spans="2:3" ht="12.75">
      <c r="B57">
        <v>14</v>
      </c>
      <c r="C57" s="37">
        <v>32</v>
      </c>
    </row>
    <row r="58" spans="2:3" ht="12.75">
      <c r="B58">
        <v>12.5</v>
      </c>
      <c r="C58" s="37">
        <v>26</v>
      </c>
    </row>
    <row r="59" spans="2:3" ht="12.75">
      <c r="B59">
        <v>15</v>
      </c>
      <c r="C59" s="37">
        <v>38</v>
      </c>
    </row>
    <row r="60" spans="2:3" ht="12.75">
      <c r="B60">
        <v>14</v>
      </c>
      <c r="C60" s="37">
        <v>27</v>
      </c>
    </row>
    <row r="61" spans="2:3" ht="12.75">
      <c r="B61">
        <v>16</v>
      </c>
      <c r="C61" s="37">
        <v>43</v>
      </c>
    </row>
    <row r="62" spans="2:4" ht="12.75">
      <c r="B62">
        <v>29</v>
      </c>
      <c r="C62" s="37">
        <v>240</v>
      </c>
      <c r="D62" t="s">
        <v>33</v>
      </c>
    </row>
    <row r="63" spans="2:3" ht="12.75">
      <c r="B63">
        <v>22</v>
      </c>
      <c r="C63" s="37">
        <v>95</v>
      </c>
    </row>
    <row r="64" spans="2:3" ht="12.75">
      <c r="B64">
        <v>17.5</v>
      </c>
      <c r="C64" s="37">
        <v>50</v>
      </c>
    </row>
    <row r="65" spans="2:3" ht="12.75">
      <c r="B65">
        <v>16</v>
      </c>
      <c r="C65" s="37">
        <v>38</v>
      </c>
    </row>
    <row r="66" spans="2:3" ht="12.75">
      <c r="B66">
        <v>18.5</v>
      </c>
      <c r="C66" s="37">
        <v>60</v>
      </c>
    </row>
    <row r="67" spans="2:3" ht="12.75">
      <c r="B67">
        <v>20</v>
      </c>
      <c r="C67" s="37">
        <v>68</v>
      </c>
    </row>
    <row r="68" spans="2:3" ht="12.75">
      <c r="B68">
        <v>10</v>
      </c>
      <c r="C68" s="37">
        <v>15</v>
      </c>
    </row>
    <row r="69" spans="2:3" ht="12.75">
      <c r="B69">
        <v>17.5</v>
      </c>
      <c r="C69" s="37">
        <v>48</v>
      </c>
    </row>
    <row r="70" spans="2:3" ht="12.75">
      <c r="B70">
        <v>14</v>
      </c>
      <c r="C70" s="37">
        <v>28</v>
      </c>
    </row>
    <row r="71" spans="2:3" ht="12.75">
      <c r="B71">
        <v>13.5</v>
      </c>
      <c r="C71" s="37">
        <v>23</v>
      </c>
    </row>
    <row r="72" spans="2:3" ht="12.75">
      <c r="B72">
        <v>16</v>
      </c>
      <c r="C72" s="37">
        <v>43</v>
      </c>
    </row>
    <row r="73" spans="2:3" ht="12.75">
      <c r="B73">
        <v>17</v>
      </c>
      <c r="C73" s="37">
        <v>46</v>
      </c>
    </row>
    <row r="74" spans="2:3" ht="12.75">
      <c r="B74">
        <v>15.5</v>
      </c>
      <c r="C74" s="37">
        <v>38</v>
      </c>
    </row>
    <row r="75" spans="2:3" ht="12.75">
      <c r="B75">
        <v>17</v>
      </c>
      <c r="C75" s="37">
        <v>43</v>
      </c>
    </row>
    <row r="76" spans="2:3" ht="12.75">
      <c r="B76">
        <v>15</v>
      </c>
      <c r="C76" s="37">
        <v>34</v>
      </c>
    </row>
    <row r="77" spans="2:3" ht="12.75">
      <c r="B77">
        <v>18</v>
      </c>
      <c r="C77" s="37">
        <v>50</v>
      </c>
    </row>
    <row r="78" spans="2:3" ht="12.75">
      <c r="B78">
        <v>17.5</v>
      </c>
      <c r="C78" s="37">
        <v>46</v>
      </c>
    </row>
    <row r="79" spans="2:3" ht="12.75">
      <c r="B79">
        <v>14.5</v>
      </c>
      <c r="C79" s="37">
        <v>30</v>
      </c>
    </row>
    <row r="80" spans="2:3" ht="12.75">
      <c r="B80">
        <v>16</v>
      </c>
      <c r="C80" s="37">
        <v>41</v>
      </c>
    </row>
    <row r="81" spans="2:3" ht="12.75">
      <c r="B81">
        <v>14</v>
      </c>
      <c r="C81" s="37">
        <v>30</v>
      </c>
    </row>
    <row r="82" spans="2:3" ht="12.75">
      <c r="B82">
        <v>15</v>
      </c>
      <c r="C82" s="37">
        <v>40</v>
      </c>
    </row>
    <row r="83" spans="2:3" ht="12.75">
      <c r="B83">
        <v>22</v>
      </c>
      <c r="C83" s="37">
        <v>107</v>
      </c>
    </row>
    <row r="84" spans="2:3" ht="12.75">
      <c r="B84">
        <v>16.5</v>
      </c>
      <c r="C84" s="37">
        <v>45</v>
      </c>
    </row>
    <row r="85" spans="2:3" ht="12.75">
      <c r="B85">
        <v>10.5</v>
      </c>
      <c r="C85" s="37">
        <v>14</v>
      </c>
    </row>
    <row r="86" spans="2:3" ht="12.75">
      <c r="B86">
        <v>15.5</v>
      </c>
      <c r="C86" s="37">
        <v>34</v>
      </c>
    </row>
    <row r="87" spans="2:3" ht="12.75">
      <c r="B87">
        <v>10</v>
      </c>
      <c r="C87" s="37">
        <v>12</v>
      </c>
    </row>
    <row r="88" spans="2:3" ht="12.75">
      <c r="B88">
        <v>18.5</v>
      </c>
      <c r="C88" s="37">
        <v>60</v>
      </c>
    </row>
    <row r="89" spans="2:3" ht="12.75">
      <c r="B89">
        <v>16</v>
      </c>
      <c r="C89" s="37">
        <v>40</v>
      </c>
    </row>
    <row r="90" spans="2:3" ht="12.75">
      <c r="B90">
        <v>15.5</v>
      </c>
      <c r="C90" s="37">
        <v>40</v>
      </c>
    </row>
    <row r="91" spans="2:3" ht="12.75">
      <c r="B91">
        <v>17</v>
      </c>
      <c r="C91" s="37">
        <v>45</v>
      </c>
    </row>
    <row r="92" spans="2:3" ht="12.75">
      <c r="B92">
        <v>17</v>
      </c>
      <c r="C92" s="37">
        <v>48</v>
      </c>
    </row>
    <row r="93" spans="2:3" ht="12.75">
      <c r="B93">
        <v>12</v>
      </c>
      <c r="C93" s="37">
        <v>17</v>
      </c>
    </row>
    <row r="94" spans="2:3" ht="12.75">
      <c r="B94">
        <v>15</v>
      </c>
      <c r="C94" s="37">
        <v>33</v>
      </c>
    </row>
    <row r="95" spans="2:3" ht="12.75">
      <c r="B95">
        <v>15.5</v>
      </c>
      <c r="C95" s="37">
        <v>34</v>
      </c>
    </row>
    <row r="96" spans="2:3" ht="12.75">
      <c r="B96">
        <v>16.5</v>
      </c>
      <c r="C96" s="37">
        <v>42</v>
      </c>
    </row>
    <row r="97" spans="2:3" ht="12.75">
      <c r="B97">
        <v>13.5</v>
      </c>
      <c r="C97" s="37">
        <v>24</v>
      </c>
    </row>
    <row r="98" spans="2:3" ht="12.75">
      <c r="B98">
        <v>16.5</v>
      </c>
      <c r="C98" s="37">
        <v>43</v>
      </c>
    </row>
    <row r="99" spans="2:3" ht="12.75">
      <c r="B99">
        <v>15</v>
      </c>
      <c r="C99" s="37">
        <v>33</v>
      </c>
    </row>
    <row r="100" spans="2:3" ht="12.75">
      <c r="B100">
        <v>13.5</v>
      </c>
      <c r="C100" s="37">
        <v>23</v>
      </c>
    </row>
    <row r="101" spans="2:3" ht="12.75">
      <c r="B101">
        <v>25</v>
      </c>
      <c r="C101" s="37">
        <v>149</v>
      </c>
    </row>
    <row r="102" spans="2:3" ht="12.75">
      <c r="B102">
        <v>22.5</v>
      </c>
      <c r="C102" s="37">
        <v>102</v>
      </c>
    </row>
    <row r="103" spans="2:7" ht="12.75">
      <c r="B103">
        <v>21.5</v>
      </c>
      <c r="C103" s="37">
        <v>90</v>
      </c>
      <c r="D103" s="37"/>
      <c r="E103" s="37"/>
      <c r="F103" s="37"/>
      <c r="G103" s="37"/>
    </row>
    <row r="104" spans="2:7" ht="12.75">
      <c r="B104">
        <v>13</v>
      </c>
      <c r="C104" s="37">
        <v>25</v>
      </c>
      <c r="D104" s="37"/>
      <c r="E104" s="37"/>
      <c r="F104" s="37"/>
      <c r="G104" s="37"/>
    </row>
    <row r="105" spans="2:7" ht="12.75">
      <c r="B105">
        <v>16.5</v>
      </c>
      <c r="C105" s="37">
        <v>44</v>
      </c>
      <c r="D105" s="37"/>
      <c r="E105" s="37"/>
      <c r="F105" s="37"/>
      <c r="G105" s="37"/>
    </row>
    <row r="106" spans="2:7" ht="12.75">
      <c r="B106">
        <v>13.5</v>
      </c>
      <c r="C106" s="37">
        <v>23</v>
      </c>
      <c r="D106" s="37"/>
      <c r="E106" s="37"/>
      <c r="F106" s="37"/>
      <c r="G106" s="37"/>
    </row>
    <row r="107" spans="2:7" ht="12.75">
      <c r="B107">
        <v>9.5</v>
      </c>
      <c r="C107" s="37">
        <v>14</v>
      </c>
      <c r="D107" s="37"/>
      <c r="E107" s="37"/>
      <c r="F107" s="37"/>
      <c r="G107" s="37"/>
    </row>
    <row r="108" spans="2:7" ht="12.75">
      <c r="B108">
        <v>10.5</v>
      </c>
      <c r="C108" s="37">
        <v>15</v>
      </c>
      <c r="D108" s="37"/>
      <c r="E108" s="37"/>
      <c r="F108" s="37"/>
      <c r="G108" s="37"/>
    </row>
    <row r="109" spans="2:7" ht="12.75">
      <c r="B109">
        <v>9</v>
      </c>
      <c r="C109" s="37">
        <v>8</v>
      </c>
      <c r="D109" s="37"/>
      <c r="E109" s="37"/>
      <c r="F109" s="37"/>
      <c r="G109" s="37"/>
    </row>
    <row r="110" spans="2:7" ht="12.75">
      <c r="B110">
        <v>13.5</v>
      </c>
      <c r="C110" s="37">
        <v>20</v>
      </c>
      <c r="D110" s="37" t="s">
        <v>34</v>
      </c>
      <c r="E110" s="37"/>
      <c r="F110" s="37"/>
      <c r="G110" s="37"/>
    </row>
    <row r="111" spans="2:7" ht="12.75">
      <c r="B111">
        <v>16.5</v>
      </c>
      <c r="C111" s="37">
        <v>45</v>
      </c>
      <c r="D111" s="37"/>
      <c r="E111" s="37"/>
      <c r="F111" s="37"/>
      <c r="G111" s="37"/>
    </row>
    <row r="112" spans="2:7" ht="12.75">
      <c r="B112">
        <v>14.5</v>
      </c>
      <c r="C112" s="37">
        <v>29</v>
      </c>
      <c r="D112" s="37"/>
      <c r="E112" s="37"/>
      <c r="F112" s="37"/>
      <c r="G112" s="37"/>
    </row>
    <row r="113" spans="2:7" ht="12.75">
      <c r="B113">
        <v>15</v>
      </c>
      <c r="C113" s="37">
        <v>32</v>
      </c>
      <c r="D113" s="37"/>
      <c r="E113" s="37"/>
      <c r="F113" s="37"/>
      <c r="G113" s="37"/>
    </row>
    <row r="114" spans="2:7" ht="12.75">
      <c r="B114">
        <v>27</v>
      </c>
      <c r="C114" s="37">
        <v>215</v>
      </c>
      <c r="D114" s="37"/>
      <c r="E114" s="37"/>
      <c r="F114" s="37"/>
      <c r="G114" s="37"/>
    </row>
    <row r="115" spans="2:7" ht="12.75">
      <c r="B115">
        <v>29.5</v>
      </c>
      <c r="C115" s="37">
        <v>257</v>
      </c>
      <c r="D115" s="37"/>
      <c r="E115" s="37"/>
      <c r="F115" s="37"/>
      <c r="G115" s="37"/>
    </row>
    <row r="116" spans="2:7" ht="12.75">
      <c r="B116">
        <v>22.5</v>
      </c>
      <c r="C116" s="37">
        <v>124</v>
      </c>
      <c r="D116" s="37"/>
      <c r="E116" s="37"/>
      <c r="F116" s="37"/>
      <c r="G116" s="37"/>
    </row>
    <row r="117" spans="2:7" ht="12.75">
      <c r="B117">
        <v>22.5</v>
      </c>
      <c r="C117" s="37">
        <v>123</v>
      </c>
      <c r="D117" s="37"/>
      <c r="E117" s="37"/>
      <c r="F117" s="37"/>
      <c r="G117" s="37"/>
    </row>
    <row r="118" spans="2:7" ht="12.75">
      <c r="B118">
        <v>24.5</v>
      </c>
      <c r="C118" s="37">
        <v>119</v>
      </c>
      <c r="D118" s="37"/>
      <c r="E118" s="37"/>
      <c r="F118" s="37"/>
      <c r="G118" s="37"/>
    </row>
    <row r="119" spans="2:7" ht="12.75">
      <c r="B119">
        <v>16</v>
      </c>
      <c r="C119" s="37">
        <v>45</v>
      </c>
      <c r="D119" s="37"/>
      <c r="E119" s="37"/>
      <c r="F119" s="37"/>
      <c r="G119" s="37"/>
    </row>
    <row r="120" spans="2:7" ht="12.75">
      <c r="B120">
        <v>11</v>
      </c>
      <c r="C120" s="37">
        <v>18</v>
      </c>
      <c r="D120" s="37"/>
      <c r="E120" s="37"/>
      <c r="F120" s="37"/>
      <c r="G120" s="37"/>
    </row>
    <row r="121" spans="2:7" ht="12.75">
      <c r="B121">
        <v>19.5</v>
      </c>
      <c r="C121" s="37">
        <v>70</v>
      </c>
      <c r="D121" s="37"/>
      <c r="E121" s="37"/>
      <c r="F121" s="37"/>
      <c r="G121" s="37"/>
    </row>
    <row r="122" spans="2:3" ht="12.75">
      <c r="B122">
        <v>16.5</v>
      </c>
      <c r="C122" s="37">
        <v>51</v>
      </c>
    </row>
    <row r="123" spans="2:3" ht="12.75">
      <c r="B123">
        <v>13</v>
      </c>
      <c r="C123" s="37">
        <v>28</v>
      </c>
    </row>
    <row r="124" spans="2:3" ht="12.75">
      <c r="B124">
        <v>13.5</v>
      </c>
      <c r="C124" s="37">
        <v>31</v>
      </c>
    </row>
    <row r="125" spans="2:3" ht="12.75">
      <c r="B125">
        <v>18</v>
      </c>
      <c r="C125" s="37">
        <v>57</v>
      </c>
    </row>
    <row r="126" spans="2:3" ht="12.75">
      <c r="B126">
        <v>18</v>
      </c>
      <c r="C126" s="37">
        <v>63</v>
      </c>
    </row>
    <row r="127" spans="2:3" ht="12.75">
      <c r="B127">
        <v>11.5</v>
      </c>
      <c r="C127" s="37">
        <v>18</v>
      </c>
    </row>
    <row r="128" spans="2:3" ht="12.75">
      <c r="B128">
        <v>13.5</v>
      </c>
      <c r="C128" s="37">
        <v>23</v>
      </c>
    </row>
    <row r="129" spans="2:3" ht="12.75">
      <c r="B129">
        <v>11.5</v>
      </c>
      <c r="C129" s="37">
        <v>14</v>
      </c>
    </row>
    <row r="130" spans="2:3" ht="12.75">
      <c r="B130">
        <v>13.5</v>
      </c>
      <c r="C130" s="37">
        <v>26</v>
      </c>
    </row>
    <row r="131" spans="2:3" ht="12.75">
      <c r="B131">
        <v>17</v>
      </c>
      <c r="C131" s="37">
        <v>42</v>
      </c>
    </row>
    <row r="132" spans="2:3" ht="12.75">
      <c r="B132">
        <v>16.5</v>
      </c>
      <c r="C132" s="37">
        <v>41</v>
      </c>
    </row>
    <row r="133" spans="2:3" ht="12.75">
      <c r="B133">
        <v>12</v>
      </c>
      <c r="C133" s="37">
        <v>16</v>
      </c>
    </row>
    <row r="134" spans="2:3" ht="12.75">
      <c r="B134">
        <v>10</v>
      </c>
      <c r="C134" s="37">
        <v>8</v>
      </c>
    </row>
    <row r="135" spans="2:3" ht="12.75">
      <c r="B135">
        <v>11</v>
      </c>
      <c r="C135" s="37">
        <v>12</v>
      </c>
    </row>
    <row r="136" spans="2:3" ht="12.75">
      <c r="B136">
        <v>17.5</v>
      </c>
      <c r="C136" s="37">
        <v>49</v>
      </c>
    </row>
    <row r="137" spans="2:3" ht="12.75">
      <c r="B137">
        <v>16.5</v>
      </c>
      <c r="C137" s="37">
        <v>44</v>
      </c>
    </row>
    <row r="138" spans="2:3" ht="12.75">
      <c r="B138">
        <v>15</v>
      </c>
      <c r="C138" s="37">
        <v>38</v>
      </c>
    </row>
    <row r="139" spans="2:3" ht="12.75">
      <c r="B139">
        <v>14</v>
      </c>
      <c r="C139" s="37">
        <v>26</v>
      </c>
    </row>
    <row r="140" spans="2:3" ht="12.75">
      <c r="B140">
        <v>10</v>
      </c>
      <c r="C140" s="37">
        <v>9</v>
      </c>
    </row>
    <row r="141" spans="2:3" ht="12.75">
      <c r="B141">
        <v>20</v>
      </c>
      <c r="C141" s="37">
        <v>82</v>
      </c>
    </row>
    <row r="142" spans="2:3" ht="12.75">
      <c r="B142">
        <v>16.5</v>
      </c>
      <c r="C142" s="37">
        <v>44</v>
      </c>
    </row>
    <row r="143" spans="2:3" ht="12.75">
      <c r="B143">
        <v>15.5</v>
      </c>
      <c r="C143" s="37">
        <v>37</v>
      </c>
    </row>
    <row r="144" spans="2:3" ht="12.75">
      <c r="B144">
        <v>17</v>
      </c>
      <c r="C144" s="37">
        <v>48</v>
      </c>
    </row>
    <row r="145" spans="2:3" ht="12.75">
      <c r="B145">
        <v>21</v>
      </c>
      <c r="C145" s="37">
        <v>54</v>
      </c>
    </row>
    <row r="146" spans="2:3" ht="12.75">
      <c r="B146">
        <v>10</v>
      </c>
      <c r="C146" s="37">
        <v>12</v>
      </c>
    </row>
    <row r="147" spans="2:3" ht="12.75">
      <c r="B147">
        <v>19</v>
      </c>
      <c r="C147" s="37">
        <v>61</v>
      </c>
    </row>
    <row r="148" spans="2:3" ht="12.75">
      <c r="B148">
        <v>16</v>
      </c>
      <c r="C148" s="37">
        <v>43</v>
      </c>
    </row>
    <row r="149" spans="2:3" ht="12.75">
      <c r="B149">
        <v>14.5</v>
      </c>
      <c r="C149" s="37">
        <v>27</v>
      </c>
    </row>
    <row r="150" spans="2:3" ht="12.75">
      <c r="B150">
        <v>16.5</v>
      </c>
      <c r="C150" s="37">
        <v>43</v>
      </c>
    </row>
    <row r="151" spans="2:3" ht="12.75">
      <c r="B151">
        <v>17.5</v>
      </c>
      <c r="C151" s="37">
        <v>48</v>
      </c>
    </row>
    <row r="152" spans="2:3" ht="12.75">
      <c r="B152">
        <v>14.5</v>
      </c>
      <c r="C152" s="37">
        <v>30</v>
      </c>
    </row>
    <row r="153" spans="2:3" ht="12.75">
      <c r="B153">
        <v>14.5</v>
      </c>
      <c r="C153" s="37">
        <v>30</v>
      </c>
    </row>
    <row r="154" spans="2:3" ht="12.75">
      <c r="B154">
        <v>17</v>
      </c>
      <c r="C154" s="37">
        <v>48</v>
      </c>
    </row>
    <row r="155" spans="2:3" ht="12.75">
      <c r="B155">
        <v>20</v>
      </c>
      <c r="C155" s="37">
        <v>88</v>
      </c>
    </row>
    <row r="156" spans="2:3" ht="12.75">
      <c r="B156">
        <v>13.5</v>
      </c>
      <c r="C156" s="37">
        <v>25</v>
      </c>
    </row>
    <row r="157" spans="2:3" ht="12.75">
      <c r="B157">
        <v>18.5</v>
      </c>
      <c r="C157" s="37">
        <v>60</v>
      </c>
    </row>
    <row r="158" spans="2:3" ht="12.75">
      <c r="B158">
        <v>26</v>
      </c>
      <c r="C158" s="37">
        <v>165</v>
      </c>
    </row>
    <row r="159" spans="2:3" ht="12.75">
      <c r="B159">
        <v>26.5</v>
      </c>
      <c r="C159" s="37">
        <v>195</v>
      </c>
    </row>
    <row r="160" spans="2:3" ht="12.75">
      <c r="B160">
        <v>15</v>
      </c>
      <c r="C160" s="37">
        <v>33</v>
      </c>
    </row>
    <row r="161" spans="2:3" ht="12.75">
      <c r="B161">
        <v>13.5</v>
      </c>
      <c r="C161" s="37">
        <v>23</v>
      </c>
    </row>
    <row r="162" spans="2:3" ht="12.75">
      <c r="B162">
        <v>10</v>
      </c>
      <c r="C162" s="37">
        <v>10</v>
      </c>
    </row>
    <row r="163" spans="2:3" ht="12.75">
      <c r="B163">
        <v>10.5</v>
      </c>
      <c r="C163" s="37">
        <v>11</v>
      </c>
    </row>
    <row r="164" spans="2:3" ht="12.75">
      <c r="B164">
        <v>14.5</v>
      </c>
      <c r="C164" s="37">
        <v>30</v>
      </c>
    </row>
    <row r="165" spans="2:3" ht="12.75">
      <c r="B165">
        <v>18</v>
      </c>
      <c r="C165" s="37">
        <v>49</v>
      </c>
    </row>
    <row r="166" spans="2:3" ht="12.75">
      <c r="B166">
        <v>9</v>
      </c>
      <c r="C166" s="37">
        <v>7</v>
      </c>
    </row>
    <row r="167" spans="2:3" ht="12.75">
      <c r="B167">
        <v>17.5</v>
      </c>
      <c r="C167" s="37">
        <v>48</v>
      </c>
    </row>
    <row r="168" spans="2:3" ht="12.75">
      <c r="B168">
        <v>16</v>
      </c>
      <c r="C168" s="37">
        <v>37</v>
      </c>
    </row>
    <row r="169" spans="2:3" ht="12.75">
      <c r="B169">
        <v>15</v>
      </c>
      <c r="C169" s="37">
        <v>33</v>
      </c>
    </row>
    <row r="170" spans="2:3" ht="12.75">
      <c r="B170">
        <v>22.5</v>
      </c>
      <c r="C170" s="37">
        <v>123</v>
      </c>
    </row>
    <row r="171" spans="2:3" ht="12.75">
      <c r="B171">
        <v>15</v>
      </c>
      <c r="C171" s="37">
        <v>30</v>
      </c>
    </row>
    <row r="172" spans="2:3" ht="12.75">
      <c r="B172">
        <v>15.5</v>
      </c>
      <c r="C172" s="37">
        <v>35</v>
      </c>
    </row>
    <row r="173" spans="2:3" ht="12.75">
      <c r="B173">
        <v>14.5</v>
      </c>
      <c r="C173" s="37">
        <v>28</v>
      </c>
    </row>
    <row r="174" spans="2:3" ht="12.75">
      <c r="B174">
        <v>17.5</v>
      </c>
      <c r="C174" s="37">
        <v>56</v>
      </c>
    </row>
    <row r="175" spans="2:3" ht="12.75">
      <c r="B175">
        <v>15.5</v>
      </c>
      <c r="C175" s="37">
        <v>38</v>
      </c>
    </row>
    <row r="176" spans="2:3" ht="12.75">
      <c r="B176">
        <v>12.5</v>
      </c>
      <c r="C176" s="37">
        <v>23</v>
      </c>
    </row>
    <row r="177" spans="2:3" ht="12.75">
      <c r="B177">
        <v>13.5</v>
      </c>
      <c r="C177" s="37">
        <v>24</v>
      </c>
    </row>
    <row r="178" spans="2:3" ht="12.75">
      <c r="B178">
        <v>13.5</v>
      </c>
      <c r="C178" s="37">
        <v>25</v>
      </c>
    </row>
    <row r="179" spans="2:3" ht="12.75">
      <c r="B179">
        <v>19</v>
      </c>
      <c r="C179" s="37">
        <v>67</v>
      </c>
    </row>
    <row r="180" spans="2:3" ht="12.75">
      <c r="B180">
        <v>16.5</v>
      </c>
      <c r="C180" s="37">
        <v>44</v>
      </c>
    </row>
    <row r="181" spans="2:3" ht="12.75">
      <c r="B181">
        <v>15.5</v>
      </c>
      <c r="C181" s="37">
        <v>31</v>
      </c>
    </row>
    <row r="182" spans="2:3" ht="12.75">
      <c r="B182">
        <v>14.5</v>
      </c>
      <c r="C182" s="37">
        <v>26</v>
      </c>
    </row>
    <row r="183" spans="2:3" ht="12.75">
      <c r="B183">
        <v>18.5</v>
      </c>
      <c r="C183" s="37">
        <v>55</v>
      </c>
    </row>
    <row r="184" spans="2:3" ht="12.75">
      <c r="B184">
        <v>14.5</v>
      </c>
      <c r="C184" s="37">
        <v>25</v>
      </c>
    </row>
    <row r="185" spans="2:3" ht="12.75">
      <c r="B185">
        <v>16.5</v>
      </c>
      <c r="C185" s="37">
        <v>39</v>
      </c>
    </row>
    <row r="186" spans="2:3" ht="12.75">
      <c r="B186">
        <v>15.5</v>
      </c>
      <c r="C186" s="37">
        <v>35</v>
      </c>
    </row>
    <row r="187" spans="2:3" ht="12.75">
      <c r="B187">
        <v>11</v>
      </c>
      <c r="C187" s="37">
        <v>12</v>
      </c>
    </row>
    <row r="188" spans="2:3" ht="12.75">
      <c r="B188">
        <v>14.5</v>
      </c>
      <c r="C188" s="37">
        <v>29</v>
      </c>
    </row>
    <row r="189" spans="2:3" ht="12.75">
      <c r="B189">
        <v>13.5</v>
      </c>
      <c r="C189" s="37">
        <v>22</v>
      </c>
    </row>
    <row r="190" spans="2:3" ht="12.75">
      <c r="B190">
        <v>15</v>
      </c>
      <c r="C190" s="37">
        <v>34</v>
      </c>
    </row>
    <row r="191" spans="2:3" ht="12.75">
      <c r="B191">
        <v>15.5</v>
      </c>
      <c r="C191" s="37">
        <v>32</v>
      </c>
    </row>
    <row r="192" spans="2:3" ht="12.75">
      <c r="B192">
        <v>15.5</v>
      </c>
      <c r="C192" s="37">
        <v>31</v>
      </c>
    </row>
    <row r="193" spans="2:3" ht="12.75">
      <c r="B193">
        <v>16</v>
      </c>
      <c r="C193" s="37">
        <v>34</v>
      </c>
    </row>
    <row r="194" spans="2:3" ht="12.75">
      <c r="B194">
        <v>24</v>
      </c>
      <c r="C194" s="37">
        <v>132</v>
      </c>
    </row>
    <row r="195" spans="2:3" ht="12.75">
      <c r="B195">
        <v>15.5</v>
      </c>
      <c r="C195" s="37">
        <v>32</v>
      </c>
    </row>
    <row r="196" spans="2:3" ht="12.75">
      <c r="B196">
        <v>13.5</v>
      </c>
      <c r="C196" s="37">
        <v>20</v>
      </c>
    </row>
    <row r="197" spans="2:3" ht="12.75">
      <c r="B197">
        <v>10.5</v>
      </c>
      <c r="C197" s="37">
        <v>10</v>
      </c>
    </row>
    <row r="198" spans="2:3" ht="12.75">
      <c r="B198">
        <v>14</v>
      </c>
      <c r="C198" s="37">
        <v>25</v>
      </c>
    </row>
    <row r="199" spans="2:3" ht="12.75">
      <c r="B199">
        <v>14.5</v>
      </c>
      <c r="C199" s="37">
        <v>28</v>
      </c>
    </row>
    <row r="200" spans="2:3" ht="12.75">
      <c r="B200">
        <v>21.5</v>
      </c>
      <c r="C200" s="37">
        <v>92</v>
      </c>
    </row>
    <row r="201" spans="2:3" ht="12.75">
      <c r="B201">
        <v>20</v>
      </c>
      <c r="C201" s="37">
        <v>74</v>
      </c>
    </row>
    <row r="202" spans="2:3" ht="12.75">
      <c r="B202">
        <v>16</v>
      </c>
      <c r="C202" s="37">
        <v>36</v>
      </c>
    </row>
    <row r="203" spans="2:3" ht="12.75">
      <c r="B203">
        <v>13.5</v>
      </c>
      <c r="C203" s="37">
        <v>27</v>
      </c>
    </row>
    <row r="204" spans="2:3" ht="12.75">
      <c r="B204">
        <v>18</v>
      </c>
      <c r="C204" s="37">
        <v>55</v>
      </c>
    </row>
    <row r="205" spans="2:3" ht="12.75">
      <c r="B205">
        <v>11</v>
      </c>
      <c r="C205" s="37">
        <v>13</v>
      </c>
    </row>
    <row r="206" spans="2:3" ht="12.75">
      <c r="B206">
        <v>17</v>
      </c>
      <c r="C206" s="37">
        <v>47</v>
      </c>
    </row>
    <row r="207" spans="2:3" ht="12.75">
      <c r="B207">
        <v>20</v>
      </c>
      <c r="C207" s="37">
        <v>72</v>
      </c>
    </row>
    <row r="208" spans="2:3" ht="12.75">
      <c r="B208">
        <v>17.5</v>
      </c>
      <c r="C208" s="37">
        <v>51</v>
      </c>
    </row>
    <row r="209" spans="2:3" ht="12.75">
      <c r="B209">
        <v>17</v>
      </c>
      <c r="C209" s="37">
        <v>47</v>
      </c>
    </row>
    <row r="210" spans="2:3" ht="12.75">
      <c r="B210">
        <v>18.5</v>
      </c>
      <c r="C210" s="37">
        <v>60</v>
      </c>
    </row>
    <row r="211" spans="2:3" ht="12.75">
      <c r="B211">
        <v>15</v>
      </c>
      <c r="C211" s="37">
        <v>34</v>
      </c>
    </row>
    <row r="212" spans="2:3" ht="12.75">
      <c r="B212">
        <v>13.5</v>
      </c>
      <c r="C212" s="37">
        <v>25</v>
      </c>
    </row>
    <row r="213" spans="2:3" ht="12.75">
      <c r="B213">
        <v>14</v>
      </c>
      <c r="C213" s="37">
        <v>36</v>
      </c>
    </row>
    <row r="214" spans="2:3" ht="12.75">
      <c r="B214">
        <v>10</v>
      </c>
      <c r="C214" s="37">
        <v>10</v>
      </c>
    </row>
    <row r="215" spans="2:3" ht="12.75">
      <c r="B215">
        <v>19</v>
      </c>
      <c r="C215" s="37">
        <v>59</v>
      </c>
    </row>
    <row r="216" spans="2:3" ht="12.75">
      <c r="B216">
        <v>14</v>
      </c>
      <c r="C216" s="37">
        <v>25</v>
      </c>
    </row>
    <row r="217" spans="2:3" ht="12.75">
      <c r="B217">
        <v>13.5</v>
      </c>
      <c r="C217" s="37">
        <v>23</v>
      </c>
    </row>
    <row r="218" spans="2:3" ht="12.75">
      <c r="B218">
        <v>19</v>
      </c>
      <c r="C218" s="37">
        <v>60</v>
      </c>
    </row>
    <row r="219" spans="2:3" ht="12.75">
      <c r="B219">
        <v>1.5</v>
      </c>
      <c r="C219" s="37">
        <v>38</v>
      </c>
    </row>
    <row r="220" spans="2:3" ht="12.75">
      <c r="B220">
        <v>17</v>
      </c>
      <c r="C220" s="37">
        <v>41</v>
      </c>
    </row>
    <row r="221" spans="2:3" ht="12.75">
      <c r="B221">
        <v>16.5</v>
      </c>
      <c r="C221" s="37">
        <v>42</v>
      </c>
    </row>
    <row r="222" spans="2:3" ht="12.75">
      <c r="B222">
        <v>16.5</v>
      </c>
      <c r="C222" s="37">
        <v>39</v>
      </c>
    </row>
    <row r="223" spans="2:3" ht="12.75">
      <c r="B223">
        <v>10</v>
      </c>
      <c r="C223" s="37">
        <v>9</v>
      </c>
    </row>
    <row r="224" spans="2:3" ht="12.75">
      <c r="B224">
        <v>10</v>
      </c>
      <c r="C224" s="37">
        <v>10</v>
      </c>
    </row>
    <row r="225" spans="2:3" ht="12.75">
      <c r="B225">
        <v>16</v>
      </c>
      <c r="C225" s="37">
        <v>40</v>
      </c>
    </row>
    <row r="226" spans="2:3" ht="12.75">
      <c r="B226">
        <v>16</v>
      </c>
      <c r="C226" s="37">
        <v>40</v>
      </c>
    </row>
    <row r="227" spans="2:3" ht="12.75">
      <c r="B227">
        <v>11</v>
      </c>
      <c r="C227" s="37">
        <v>12</v>
      </c>
    </row>
    <row r="228" spans="2:3" ht="12.75">
      <c r="B228">
        <v>10</v>
      </c>
      <c r="C228" s="37">
        <v>8</v>
      </c>
    </row>
    <row r="229" spans="2:3" ht="12.75">
      <c r="B229">
        <v>26.5</v>
      </c>
      <c r="C229" s="37">
        <v>183</v>
      </c>
    </row>
    <row r="230" spans="2:3" ht="12.75">
      <c r="B230">
        <v>21</v>
      </c>
      <c r="C230" s="37">
        <v>88</v>
      </c>
    </row>
    <row r="231" spans="2:3" ht="12.75">
      <c r="B231">
        <v>22</v>
      </c>
      <c r="C231" s="37">
        <v>92</v>
      </c>
    </row>
    <row r="232" spans="2:7" ht="12.75">
      <c r="B232">
        <v>19.5</v>
      </c>
      <c r="C232" s="37">
        <v>72</v>
      </c>
      <c r="F232">
        <v>12</v>
      </c>
      <c r="G232">
        <v>22</v>
      </c>
    </row>
    <row r="233" spans="2:3" ht="12.75">
      <c r="B233">
        <v>15</v>
      </c>
      <c r="C233" s="37">
        <v>32</v>
      </c>
    </row>
    <row r="234" spans="2:3" ht="12.75">
      <c r="B234">
        <v>11</v>
      </c>
      <c r="C234" s="37">
        <v>13</v>
      </c>
    </row>
    <row r="235" spans="2:3" ht="12.75">
      <c r="B235">
        <v>11.5</v>
      </c>
      <c r="C235" s="37">
        <v>17</v>
      </c>
    </row>
    <row r="236" spans="2:3" ht="12.75">
      <c r="B236">
        <v>14</v>
      </c>
      <c r="C236" s="37">
        <v>27</v>
      </c>
    </row>
    <row r="237" spans="2:3" ht="12.75">
      <c r="B237">
        <v>9.5</v>
      </c>
      <c r="C237" s="37">
        <v>9</v>
      </c>
    </row>
    <row r="238" spans="2:3" ht="12.75">
      <c r="B238">
        <v>15.5</v>
      </c>
      <c r="C238" s="37">
        <v>35</v>
      </c>
    </row>
    <row r="239" spans="2:3" ht="12.75">
      <c r="B239">
        <v>8.5</v>
      </c>
      <c r="C239" s="37">
        <v>6</v>
      </c>
    </row>
    <row r="240" spans="2:3" ht="12.75">
      <c r="B240">
        <v>8.5</v>
      </c>
      <c r="C240" s="37">
        <v>7</v>
      </c>
    </row>
    <row r="241" spans="2:3" ht="12.75">
      <c r="B241">
        <v>11</v>
      </c>
      <c r="C241" s="37">
        <v>12</v>
      </c>
    </row>
    <row r="242" spans="2:3" ht="12.75">
      <c r="B242">
        <v>9.5</v>
      </c>
      <c r="C242" s="37">
        <v>8</v>
      </c>
    </row>
    <row r="243" spans="2:3" ht="12.75">
      <c r="B243">
        <v>16.5</v>
      </c>
      <c r="C243" s="37">
        <v>43</v>
      </c>
    </row>
    <row r="244" spans="2:3" ht="12.75">
      <c r="B244">
        <v>15</v>
      </c>
      <c r="C244" s="37">
        <v>38</v>
      </c>
    </row>
    <row r="245" spans="2:3" ht="12.75">
      <c r="B245">
        <v>17</v>
      </c>
      <c r="C245" s="37">
        <v>46</v>
      </c>
    </row>
    <row r="246" spans="2:3" ht="12.75">
      <c r="B246">
        <v>15.5</v>
      </c>
      <c r="C246" s="37">
        <v>37</v>
      </c>
    </row>
    <row r="247" spans="2:3" ht="12.75">
      <c r="B247">
        <v>13.5</v>
      </c>
      <c r="C247" s="37">
        <v>24</v>
      </c>
    </row>
    <row r="248" spans="2:3" ht="12.75">
      <c r="B248">
        <v>14.5</v>
      </c>
      <c r="C248" s="37">
        <v>30</v>
      </c>
    </row>
    <row r="249" spans="2:3" ht="12.75">
      <c r="B249">
        <v>18</v>
      </c>
      <c r="C249" s="37">
        <v>51</v>
      </c>
    </row>
    <row r="250" spans="2:3" ht="12.75">
      <c r="B250">
        <v>12.5</v>
      </c>
      <c r="C250" s="37">
        <v>18</v>
      </c>
    </row>
    <row r="251" spans="2:3" ht="12.75">
      <c r="B251">
        <v>10</v>
      </c>
      <c r="C251" s="37">
        <v>10</v>
      </c>
    </row>
    <row r="252" spans="2:3" ht="12.75">
      <c r="B252">
        <v>13.5</v>
      </c>
      <c r="C252" s="37">
        <v>22</v>
      </c>
    </row>
    <row r="253" spans="2:3" ht="12.75">
      <c r="B253">
        <v>18</v>
      </c>
      <c r="C253" s="37">
        <v>46</v>
      </c>
    </row>
    <row r="254" spans="2:3" ht="12.75">
      <c r="B254">
        <v>17</v>
      </c>
      <c r="C254" s="37">
        <v>49</v>
      </c>
    </row>
    <row r="255" spans="2:7" ht="12.75">
      <c r="B255">
        <v>11.5</v>
      </c>
      <c r="C255" s="37">
        <v>13</v>
      </c>
      <c r="F255">
        <v>10</v>
      </c>
      <c r="G255">
        <v>13</v>
      </c>
    </row>
    <row r="256" spans="2:3" ht="12.75">
      <c r="B256">
        <v>10</v>
      </c>
      <c r="C256">
        <v>10</v>
      </c>
    </row>
    <row r="257" spans="2:3" ht="12.75">
      <c r="B257">
        <v>13.5</v>
      </c>
      <c r="C257">
        <v>21</v>
      </c>
    </row>
    <row r="258" spans="2:3" ht="12.75">
      <c r="B258">
        <v>10.5</v>
      </c>
      <c r="C258">
        <v>11</v>
      </c>
    </row>
    <row r="259" spans="2:3" ht="12.75">
      <c r="B259">
        <v>10</v>
      </c>
      <c r="C259">
        <v>8</v>
      </c>
    </row>
    <row r="260" spans="2:3" ht="12.75">
      <c r="B260">
        <v>15.5</v>
      </c>
      <c r="C260">
        <v>34</v>
      </c>
    </row>
    <row r="261" spans="2:3" ht="12.75">
      <c r="B261">
        <v>13.5</v>
      </c>
      <c r="C261">
        <v>23</v>
      </c>
    </row>
    <row r="262" spans="2:3" ht="12.75">
      <c r="B262">
        <v>17.5</v>
      </c>
      <c r="C262">
        <v>46</v>
      </c>
    </row>
    <row r="263" spans="2:3" ht="12.75">
      <c r="B263">
        <v>14.5</v>
      </c>
      <c r="C263">
        <v>27</v>
      </c>
    </row>
    <row r="264" spans="2:3" ht="12.75">
      <c r="B264">
        <v>14</v>
      </c>
      <c r="C264">
        <v>26</v>
      </c>
    </row>
    <row r="265" spans="2:3" ht="12.75">
      <c r="B265">
        <v>18.5</v>
      </c>
      <c r="C265">
        <v>54</v>
      </c>
    </row>
    <row r="266" spans="2:3" ht="12.75">
      <c r="B266">
        <v>17</v>
      </c>
      <c r="C266">
        <v>47</v>
      </c>
    </row>
    <row r="267" spans="2:3" ht="12.75">
      <c r="B267">
        <v>14</v>
      </c>
      <c r="C267">
        <v>23</v>
      </c>
    </row>
    <row r="268" spans="6:7" ht="12.75">
      <c r="F268">
        <v>12.5</v>
      </c>
      <c r="G268">
        <v>20</v>
      </c>
    </row>
    <row r="285" spans="2:3" ht="12.75">
      <c r="B285" s="37"/>
      <c r="C285" s="37"/>
    </row>
    <row r="286" spans="2:3" ht="12.75">
      <c r="B286" s="38"/>
      <c r="C286" s="37"/>
    </row>
    <row r="287" spans="2:3" ht="12.75">
      <c r="B287" s="37"/>
      <c r="C287" s="37"/>
    </row>
    <row r="288" spans="2:3" ht="12.75">
      <c r="B288" s="37"/>
      <c r="C288" s="37"/>
    </row>
    <row r="289" spans="2:3" ht="12.75">
      <c r="B289" s="37"/>
      <c r="C289" s="37"/>
    </row>
    <row r="290" spans="2:3" ht="12.75">
      <c r="B290" s="37"/>
      <c r="C290" s="37"/>
    </row>
    <row r="291" spans="2:3" ht="12.75">
      <c r="B291" s="37"/>
      <c r="C291" s="37"/>
    </row>
    <row r="292" spans="2:3" ht="12.75">
      <c r="B292" s="37"/>
      <c r="C292" s="37"/>
    </row>
    <row r="293" spans="2:3" ht="12.75">
      <c r="B293" s="37"/>
      <c r="C293" s="37"/>
    </row>
    <row r="294" spans="2:3" ht="12.75">
      <c r="B294" s="37"/>
      <c r="C294" s="37"/>
    </row>
    <row r="295" spans="2:3" ht="12.75">
      <c r="B295" s="37"/>
      <c r="C295" s="37"/>
    </row>
    <row r="296" spans="2:3" ht="12.75">
      <c r="B296" s="37"/>
      <c r="C296" s="37"/>
    </row>
    <row r="297" spans="2:3" ht="12.75">
      <c r="B297" s="37"/>
      <c r="C297" s="37"/>
    </row>
    <row r="298" spans="2:3" ht="12.75">
      <c r="B298" s="37"/>
      <c r="C298" s="37"/>
    </row>
    <row r="299" spans="2:3" ht="12.75">
      <c r="B299" s="37"/>
      <c r="C299" s="37"/>
    </row>
    <row r="300" spans="2:3" ht="12.75">
      <c r="B300" s="37"/>
      <c r="C300" s="37"/>
    </row>
    <row r="301" spans="2:3" ht="12.75">
      <c r="B301" s="37"/>
      <c r="C301" s="37"/>
    </row>
    <row r="302" spans="2:3" ht="12.75">
      <c r="B302" s="37"/>
      <c r="C302" s="37"/>
    </row>
    <row r="303" spans="2:3" ht="12.75">
      <c r="B303" s="37"/>
      <c r="C303" s="37"/>
    </row>
    <row r="304" spans="2:3" ht="12.75">
      <c r="B304" s="37"/>
      <c r="C304" s="37"/>
    </row>
    <row r="305" spans="2:3" ht="12.75">
      <c r="B305" s="37"/>
      <c r="C305" s="37"/>
    </row>
    <row r="306" spans="2:3" ht="12.75">
      <c r="B306" s="37"/>
      <c r="C306" s="37"/>
    </row>
    <row r="307" spans="2:3" ht="12.75">
      <c r="B307" s="37"/>
      <c r="C307" s="37"/>
    </row>
    <row r="308" spans="2:3" ht="12.75">
      <c r="B308" s="37"/>
      <c r="C308" s="37"/>
    </row>
    <row r="309" spans="2:3" ht="12.75">
      <c r="B309" s="37"/>
      <c r="C309" s="37"/>
    </row>
    <row r="310" spans="2:3" ht="12.75">
      <c r="B310" s="37"/>
      <c r="C310" s="37"/>
    </row>
    <row r="311" spans="2:3" ht="12.75">
      <c r="B311" s="37"/>
      <c r="C311" s="37"/>
    </row>
    <row r="312" spans="2:3" ht="12.75">
      <c r="B312" s="37"/>
      <c r="C312" s="37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ySplit="810" topLeftCell="A68" activePane="bottomLeft" state="split"/>
      <selection pane="topLeft" activeCell="A1" sqref="A1"/>
      <selection pane="bottomLeft" activeCell="C93" sqref="C93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>
        <v>9</v>
      </c>
      <c r="C3" s="9">
        <v>8</v>
      </c>
      <c r="D3" s="9"/>
    </row>
    <row r="4" spans="2:3" ht="12.75">
      <c r="B4">
        <v>11</v>
      </c>
      <c r="C4">
        <v>17</v>
      </c>
    </row>
    <row r="5" spans="2:3" ht="12.75">
      <c r="B5">
        <v>16</v>
      </c>
      <c r="C5">
        <v>40</v>
      </c>
    </row>
    <row r="6" spans="2:3" ht="12.75">
      <c r="B6">
        <v>16</v>
      </c>
      <c r="C6">
        <v>41</v>
      </c>
    </row>
    <row r="7" spans="2:3" ht="12.75">
      <c r="B7">
        <v>14</v>
      </c>
      <c r="C7">
        <v>26</v>
      </c>
    </row>
    <row r="8" spans="2:3" ht="12.75">
      <c r="B8">
        <v>13.5</v>
      </c>
      <c r="C8">
        <v>27</v>
      </c>
    </row>
    <row r="9" spans="2:3" ht="12.75">
      <c r="B9">
        <v>12</v>
      </c>
      <c r="C9">
        <v>16</v>
      </c>
    </row>
    <row r="10" spans="2:3" ht="12.75">
      <c r="B10">
        <v>13.5</v>
      </c>
      <c r="C10">
        <v>23</v>
      </c>
    </row>
    <row r="11" spans="2:3" ht="12.75">
      <c r="B11">
        <v>13.5</v>
      </c>
      <c r="C11">
        <v>24</v>
      </c>
    </row>
    <row r="12" spans="2:3" ht="12.75">
      <c r="B12">
        <v>16</v>
      </c>
      <c r="C12">
        <v>36</v>
      </c>
    </row>
    <row r="13" spans="2:3" ht="12.75">
      <c r="B13">
        <v>16</v>
      </c>
      <c r="C13">
        <v>43</v>
      </c>
    </row>
    <row r="14" spans="2:3" ht="12.75">
      <c r="B14">
        <v>13</v>
      </c>
      <c r="C14">
        <v>27</v>
      </c>
    </row>
    <row r="15" spans="2:3" ht="12.75">
      <c r="B15">
        <v>24.5</v>
      </c>
      <c r="C15">
        <v>140</v>
      </c>
    </row>
    <row r="16" spans="2:3" ht="12.75">
      <c r="B16">
        <v>12</v>
      </c>
      <c r="C16">
        <v>18</v>
      </c>
    </row>
    <row r="17" spans="2:3" ht="12.75">
      <c r="B17">
        <v>17</v>
      </c>
      <c r="C17">
        <v>43</v>
      </c>
    </row>
    <row r="18" spans="2:7" ht="12.75">
      <c r="B18">
        <v>27.5</v>
      </c>
      <c r="C18">
        <v>210</v>
      </c>
      <c r="F18">
        <v>10</v>
      </c>
      <c r="G18">
        <v>12</v>
      </c>
    </row>
    <row r="19" spans="2:7" ht="12.75">
      <c r="B19">
        <v>16</v>
      </c>
      <c r="C19">
        <v>38</v>
      </c>
      <c r="F19">
        <v>10.5</v>
      </c>
      <c r="G19">
        <v>16</v>
      </c>
    </row>
    <row r="20" spans="2:3" ht="12.75">
      <c r="B20">
        <v>19.5</v>
      </c>
      <c r="C20">
        <v>68</v>
      </c>
    </row>
    <row r="21" spans="2:3" ht="12.75">
      <c r="B21">
        <v>17.5</v>
      </c>
      <c r="C21">
        <v>42</v>
      </c>
    </row>
    <row r="22" spans="2:3" ht="12.75">
      <c r="B22">
        <v>15.5</v>
      </c>
      <c r="C22">
        <v>27</v>
      </c>
    </row>
    <row r="23" spans="2:3" ht="12.75">
      <c r="B23">
        <v>11</v>
      </c>
      <c r="C23">
        <v>38</v>
      </c>
    </row>
    <row r="24" spans="2:3" ht="12.75">
      <c r="B24">
        <v>11.5</v>
      </c>
      <c r="C24">
        <v>14</v>
      </c>
    </row>
    <row r="25" spans="2:3" ht="12.75">
      <c r="B25">
        <v>15</v>
      </c>
      <c r="C25">
        <v>32</v>
      </c>
    </row>
    <row r="26" spans="2:3" ht="12.75">
      <c r="B26">
        <v>15.5</v>
      </c>
      <c r="C26">
        <v>36</v>
      </c>
    </row>
    <row r="27" spans="2:3" ht="12.75">
      <c r="B27">
        <v>12</v>
      </c>
      <c r="C27">
        <v>18</v>
      </c>
    </row>
    <row r="28" spans="2:3" ht="12.75">
      <c r="B28">
        <v>14</v>
      </c>
      <c r="C28">
        <v>26</v>
      </c>
    </row>
    <row r="29" spans="2:7" ht="12.75">
      <c r="B29">
        <v>14</v>
      </c>
      <c r="C29">
        <v>25</v>
      </c>
      <c r="F29">
        <v>13</v>
      </c>
      <c r="G29">
        <v>28</v>
      </c>
    </row>
    <row r="30" spans="2:3" ht="12.75">
      <c r="B30">
        <v>10</v>
      </c>
      <c r="C30">
        <v>11</v>
      </c>
    </row>
    <row r="31" spans="2:3" ht="12.75">
      <c r="B31">
        <v>9.5</v>
      </c>
      <c r="C31">
        <v>9</v>
      </c>
    </row>
    <row r="32" spans="2:3" ht="12.75">
      <c r="B32">
        <v>12</v>
      </c>
      <c r="C32">
        <v>20</v>
      </c>
    </row>
    <row r="33" spans="2:3" ht="12.75">
      <c r="B33">
        <v>23</v>
      </c>
      <c r="C33">
        <v>106</v>
      </c>
    </row>
    <row r="34" spans="2:3" ht="12.75">
      <c r="B34">
        <v>14.5</v>
      </c>
      <c r="C34">
        <v>29</v>
      </c>
    </row>
    <row r="35" spans="2:3" ht="12.75">
      <c r="B35">
        <v>14</v>
      </c>
      <c r="C35">
        <v>31</v>
      </c>
    </row>
    <row r="36" spans="2:3" ht="12.75">
      <c r="B36">
        <v>11.5</v>
      </c>
      <c r="C36">
        <v>21</v>
      </c>
    </row>
    <row r="37" spans="2:3" ht="12.75">
      <c r="B37">
        <v>20.5</v>
      </c>
      <c r="C37">
        <v>90</v>
      </c>
    </row>
    <row r="38" spans="2:3" ht="12.75">
      <c r="B38">
        <v>17</v>
      </c>
      <c r="C38">
        <v>48</v>
      </c>
    </row>
    <row r="39" spans="2:3" ht="12.75">
      <c r="B39">
        <v>14.5</v>
      </c>
      <c r="C39">
        <v>29</v>
      </c>
    </row>
    <row r="40" spans="2:3" ht="12.75">
      <c r="B40">
        <v>20.5</v>
      </c>
      <c r="C40">
        <v>85</v>
      </c>
    </row>
    <row r="41" spans="2:3" ht="12.75">
      <c r="B41">
        <v>20</v>
      </c>
      <c r="C41">
        <v>92</v>
      </c>
    </row>
    <row r="42" spans="2:3" ht="12.75">
      <c r="B42">
        <v>17</v>
      </c>
      <c r="C42">
        <v>46</v>
      </c>
    </row>
    <row r="43" spans="2:3" ht="12.75">
      <c r="B43">
        <v>9.5</v>
      </c>
      <c r="C43">
        <v>8</v>
      </c>
    </row>
    <row r="44" spans="2:3" ht="12.75">
      <c r="B44">
        <v>25.5</v>
      </c>
      <c r="C44">
        <v>163</v>
      </c>
    </row>
    <row r="45" spans="2:3" ht="12.75">
      <c r="B45">
        <v>21</v>
      </c>
      <c r="C45">
        <v>85</v>
      </c>
    </row>
    <row r="46" spans="2:3" ht="12.75">
      <c r="B46">
        <v>19.5</v>
      </c>
      <c r="C46">
        <v>76</v>
      </c>
    </row>
    <row r="47" spans="2:3" ht="12.75">
      <c r="B47">
        <v>17</v>
      </c>
      <c r="C47">
        <v>50</v>
      </c>
    </row>
    <row r="48" spans="2:3" ht="12.75">
      <c r="B48">
        <v>14.5</v>
      </c>
      <c r="C48">
        <v>34</v>
      </c>
    </row>
    <row r="49" spans="2:3" ht="12.75">
      <c r="B49">
        <v>17.5</v>
      </c>
      <c r="C49">
        <v>47</v>
      </c>
    </row>
    <row r="50" spans="2:3" ht="12.75">
      <c r="B50">
        <v>16</v>
      </c>
      <c r="C50">
        <v>42</v>
      </c>
    </row>
    <row r="51" spans="2:3" ht="12.75">
      <c r="B51">
        <v>16</v>
      </c>
      <c r="C51">
        <v>38</v>
      </c>
    </row>
    <row r="52" spans="2:3" ht="12.75">
      <c r="B52">
        <v>17</v>
      </c>
      <c r="C52">
        <v>48</v>
      </c>
    </row>
    <row r="53" spans="2:3" ht="12.75">
      <c r="B53">
        <v>16</v>
      </c>
      <c r="C53">
        <v>40</v>
      </c>
    </row>
    <row r="54" spans="2:3" ht="12.75">
      <c r="B54">
        <v>17</v>
      </c>
      <c r="C54">
        <v>45</v>
      </c>
    </row>
    <row r="55" spans="2:3" ht="12.75">
      <c r="B55">
        <v>20.5</v>
      </c>
      <c r="C55">
        <v>92</v>
      </c>
    </row>
    <row r="56" spans="2:3" ht="12.75">
      <c r="B56">
        <v>17.5</v>
      </c>
      <c r="C56">
        <v>50</v>
      </c>
    </row>
    <row r="57" spans="2:3" ht="12.75">
      <c r="B57">
        <v>16</v>
      </c>
      <c r="C57">
        <v>42</v>
      </c>
    </row>
    <row r="58" spans="2:3" ht="12.75">
      <c r="B58">
        <v>15.5</v>
      </c>
      <c r="C58">
        <v>34</v>
      </c>
    </row>
    <row r="59" spans="2:3" ht="12.75">
      <c r="B59">
        <v>15.5</v>
      </c>
      <c r="C59">
        <v>32</v>
      </c>
    </row>
    <row r="60" spans="2:3" ht="12.75">
      <c r="B60">
        <v>16.5</v>
      </c>
      <c r="C60">
        <v>45</v>
      </c>
    </row>
    <row r="61" spans="2:3" ht="12.75">
      <c r="B61">
        <v>13.5</v>
      </c>
      <c r="C61">
        <v>25</v>
      </c>
    </row>
    <row r="62" spans="2:3" ht="12.75">
      <c r="B62">
        <v>15</v>
      </c>
      <c r="C62">
        <v>30</v>
      </c>
    </row>
    <row r="63" spans="2:3" ht="12.75">
      <c r="B63">
        <v>16.5</v>
      </c>
      <c r="C63">
        <v>40</v>
      </c>
    </row>
    <row r="64" spans="2:3" ht="12.75">
      <c r="B64">
        <v>18.5</v>
      </c>
      <c r="C64">
        <v>47</v>
      </c>
    </row>
    <row r="65" spans="2:3" ht="12.75">
      <c r="B65">
        <v>18</v>
      </c>
      <c r="C65">
        <v>49</v>
      </c>
    </row>
    <row r="66" spans="2:3" ht="12.75">
      <c r="B66">
        <v>16</v>
      </c>
      <c r="C66">
        <v>36</v>
      </c>
    </row>
    <row r="67" spans="2:3" ht="12.75">
      <c r="B67">
        <v>9.5</v>
      </c>
      <c r="C67">
        <v>9</v>
      </c>
    </row>
    <row r="68" spans="2:3" ht="12.75">
      <c r="B68">
        <v>18</v>
      </c>
      <c r="C68">
        <v>55</v>
      </c>
    </row>
    <row r="69" spans="2:3" ht="12.75">
      <c r="B69">
        <v>15</v>
      </c>
      <c r="C69">
        <v>32</v>
      </c>
    </row>
    <row r="70" spans="2:3" ht="12.75">
      <c r="B70">
        <v>22.5</v>
      </c>
      <c r="C70">
        <v>105</v>
      </c>
    </row>
    <row r="71" spans="2:3" ht="12.75">
      <c r="B71">
        <v>15</v>
      </c>
      <c r="C71">
        <v>28</v>
      </c>
    </row>
    <row r="72" spans="2:3" ht="12.75">
      <c r="B72">
        <v>17</v>
      </c>
      <c r="C72">
        <v>40</v>
      </c>
    </row>
    <row r="73" spans="2:3" ht="12.75">
      <c r="B73">
        <v>9.5</v>
      </c>
      <c r="C73">
        <v>10</v>
      </c>
    </row>
    <row r="74" spans="2:3" ht="12.75">
      <c r="B74">
        <v>17.5</v>
      </c>
      <c r="C74">
        <v>54</v>
      </c>
    </row>
    <row r="75" spans="2:3" ht="12.75">
      <c r="B75">
        <v>15.5</v>
      </c>
      <c r="C75">
        <v>45</v>
      </c>
    </row>
    <row r="76" spans="2:3" ht="12.75">
      <c r="B76">
        <v>15</v>
      </c>
      <c r="C76">
        <v>35</v>
      </c>
    </row>
    <row r="77" spans="2:3" ht="12.75">
      <c r="B77">
        <v>9</v>
      </c>
      <c r="C77">
        <v>9</v>
      </c>
    </row>
    <row r="78" spans="2:3" ht="12.75">
      <c r="B78">
        <v>18</v>
      </c>
      <c r="C78">
        <v>55</v>
      </c>
    </row>
    <row r="79" spans="2:3" ht="12.75">
      <c r="B79">
        <v>18</v>
      </c>
      <c r="C79">
        <v>56</v>
      </c>
    </row>
    <row r="80" spans="2:3" ht="12.75">
      <c r="B80">
        <v>13</v>
      </c>
      <c r="C80">
        <v>24</v>
      </c>
    </row>
    <row r="81" spans="2:3" ht="12.75">
      <c r="B81">
        <v>17.5</v>
      </c>
      <c r="C81">
        <v>48</v>
      </c>
    </row>
    <row r="82" spans="2:3" ht="12.75">
      <c r="B82">
        <v>18</v>
      </c>
      <c r="C82">
        <v>46</v>
      </c>
    </row>
    <row r="83" spans="2:3" ht="12.75">
      <c r="B83">
        <v>17</v>
      </c>
      <c r="C83">
        <v>40</v>
      </c>
    </row>
    <row r="84" spans="2:3" ht="12.75">
      <c r="B84">
        <v>13.5</v>
      </c>
      <c r="C84">
        <v>23</v>
      </c>
    </row>
    <row r="85" spans="2:3" ht="12.75">
      <c r="B85">
        <v>16</v>
      </c>
      <c r="C85">
        <v>32</v>
      </c>
    </row>
    <row r="86" spans="2:3" ht="12.75">
      <c r="B86">
        <v>17.5</v>
      </c>
      <c r="C86">
        <v>49</v>
      </c>
    </row>
    <row r="87" spans="2:3" ht="12.75">
      <c r="B87">
        <v>17.5</v>
      </c>
      <c r="C87">
        <v>49</v>
      </c>
    </row>
    <row r="88" spans="2:3" ht="12.75">
      <c r="B88">
        <v>16</v>
      </c>
      <c r="C88">
        <v>38</v>
      </c>
    </row>
    <row r="89" spans="2:7" ht="12.75">
      <c r="B89">
        <v>11</v>
      </c>
      <c r="C89">
        <v>8</v>
      </c>
      <c r="F89">
        <v>13</v>
      </c>
      <c r="G89">
        <v>26</v>
      </c>
    </row>
    <row r="90" spans="2:3" ht="12.75">
      <c r="B90">
        <v>10</v>
      </c>
      <c r="C90">
        <v>10</v>
      </c>
    </row>
    <row r="91" spans="2:3" ht="12.75">
      <c r="B91">
        <v>14.5</v>
      </c>
      <c r="C91">
        <v>32</v>
      </c>
    </row>
    <row r="92" spans="2:3" ht="12.75">
      <c r="B92">
        <v>14</v>
      </c>
      <c r="C92">
        <v>30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10" topLeftCell="A1" activePane="bottomLeft" state="split"/>
      <selection pane="topLeft" activeCell="A1" sqref="A1"/>
      <selection pane="bottomLeft" activeCell="D21" sqref="D2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3" ht="15.75">
      <c r="A1" s="2" t="s">
        <v>0</v>
      </c>
      <c r="B1" s="35" t="s">
        <v>31</v>
      </c>
      <c r="C1" s="34"/>
    </row>
    <row r="2" spans="1:5" ht="12.75">
      <c r="A2" s="4" t="s">
        <v>3</v>
      </c>
      <c r="B2" s="33">
        <v>42301</v>
      </c>
      <c r="C2" s="3"/>
      <c r="D2" s="37"/>
      <c r="E2" s="37"/>
    </row>
    <row r="3" spans="1:2" ht="12.75">
      <c r="A3" s="1" t="s">
        <v>32</v>
      </c>
      <c r="B3" s="36"/>
    </row>
    <row r="4" ht="12.75">
      <c r="A4" s="1" t="s">
        <v>4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265</v>
      </c>
      <c r="C6" s="16">
        <f>COUNT('Durchgang 1'!$F$3:'Durchgang 1'!$F$5000)</f>
        <v>4</v>
      </c>
    </row>
    <row r="7" spans="1:3" ht="12.75">
      <c r="A7" s="17" t="s">
        <v>12</v>
      </c>
      <c r="B7" s="9">
        <f>COUNT('Durchgang 2'!$B$3:'Durchgang 2'!$B$5000)</f>
        <v>90</v>
      </c>
      <c r="C7" s="18">
        <f>COUNT('Durchgang 2'!$F$3:'Durchgang 2'!$F$5000)</f>
        <v>4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15</v>
      </c>
      <c r="B9" s="29">
        <f>SUM(B6:B8)</f>
        <v>355</v>
      </c>
      <c r="C9" s="30">
        <f>SUM(C6:C8)</f>
        <v>8</v>
      </c>
    </row>
    <row r="11" spans="1:3" ht="12.75">
      <c r="A11" s="14" t="s">
        <v>13</v>
      </c>
      <c r="B11" s="22">
        <f>IF(B6&gt;0,B7/B6,0)</f>
        <v>0.33962264150943394</v>
      </c>
      <c r="C11" s="23">
        <f>IF(C6&gt;0,C7/C6,0)</f>
        <v>1</v>
      </c>
    </row>
    <row r="12" spans="1:3" ht="12.75">
      <c r="A12" s="17" t="s">
        <v>14</v>
      </c>
      <c r="B12" s="24">
        <f>IF(B7&gt;0,B8/B7,0)</f>
        <v>0</v>
      </c>
      <c r="C12" s="25">
        <f>IF(C7&gt;0,C8/C7,0)</f>
        <v>0</v>
      </c>
    </row>
    <row r="13" spans="1:3" ht="12.75">
      <c r="A13" s="19"/>
      <c r="B13" s="26">
        <f>AVERAGE(B11:B12)</f>
        <v>0.16981132075471697</v>
      </c>
      <c r="C13" s="27">
        <f>AVERAGE(C11:C12)</f>
        <v>0.5</v>
      </c>
    </row>
    <row r="15" spans="1:3" ht="12.75">
      <c r="A15" s="14" t="s">
        <v>16</v>
      </c>
      <c r="B15" s="15"/>
      <c r="C15" s="16"/>
    </row>
    <row r="16" spans="1:3" ht="12.75">
      <c r="A16" s="17" t="s">
        <v>17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18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19</v>
      </c>
      <c r="B18" s="9">
        <f t="shared" si="0"/>
        <v>0</v>
      </c>
      <c r="C18" s="18">
        <f t="shared" si="0"/>
        <v>0</v>
      </c>
    </row>
    <row r="19" spans="1:3" ht="12.75">
      <c r="A19" s="17" t="s">
        <v>20</v>
      </c>
      <c r="B19" s="9">
        <f t="shared" si="0"/>
        <v>0</v>
      </c>
      <c r="C19" s="18">
        <f t="shared" si="0"/>
        <v>0</v>
      </c>
    </row>
    <row r="20" spans="1:3" ht="12.75">
      <c r="A20" s="17" t="s">
        <v>21</v>
      </c>
      <c r="B20" s="9">
        <f t="shared" si="0"/>
        <v>0</v>
      </c>
      <c r="C20" s="18">
        <f t="shared" si="0"/>
        <v>0</v>
      </c>
    </row>
    <row r="21" spans="1:3" ht="12.75">
      <c r="A21" s="17" t="s">
        <v>21</v>
      </c>
      <c r="B21" s="9">
        <f t="shared" si="0"/>
        <v>0</v>
      </c>
      <c r="C21" s="18">
        <f t="shared" si="0"/>
        <v>0</v>
      </c>
    </row>
    <row r="22" spans="1:3" ht="12.75">
      <c r="A22" s="19" t="s">
        <v>21</v>
      </c>
      <c r="B22" s="20">
        <f t="shared" si="0"/>
        <v>0</v>
      </c>
      <c r="C22" s="21">
        <f t="shared" si="0"/>
        <v>0</v>
      </c>
    </row>
    <row r="24" spans="1:3" ht="15.75">
      <c r="A24" s="28" t="s">
        <v>22</v>
      </c>
      <c r="B24" s="29">
        <f>SUM(B6:B8)+SUM(B16:B22)</f>
        <v>355</v>
      </c>
      <c r="C24" s="30">
        <f>SUM(C6:C8)+SUM(C16:C22)</f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8">
      <selection activeCell="K21" sqref="K21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23</v>
      </c>
      <c r="C1" t="s">
        <v>24</v>
      </c>
      <c r="D1" t="s">
        <v>25</v>
      </c>
      <c r="E1" t="s">
        <v>26</v>
      </c>
      <c r="F1" t="s">
        <v>28</v>
      </c>
      <c r="G1" t="s">
        <v>27</v>
      </c>
      <c r="H1" t="s">
        <v>30</v>
      </c>
    </row>
    <row r="2" spans="1:8" ht="12.75">
      <c r="A2">
        <v>5</v>
      </c>
      <c r="B2">
        <f>COUNTIF('Durchgang 1'!$B$3:'Durchgang 1'!$B$3000,"&lt;5")</f>
        <v>1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1</v>
      </c>
      <c r="F2">
        <f>C2</f>
        <v>0</v>
      </c>
      <c r="G2">
        <f>D2</f>
        <v>0</v>
      </c>
      <c r="H2">
        <f>G2+F2+E2</f>
        <v>1</v>
      </c>
    </row>
    <row r="3" spans="1:8" ht="12.75">
      <c r="A3">
        <f>A2+1</f>
        <v>6</v>
      </c>
      <c r="B3">
        <f>COUNTIF('Durchgang 1'!$B$3:'Durchgang 1'!$B$3000,"&lt;6")</f>
        <v>1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1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0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0</v>
      </c>
    </row>
    <row r="5" spans="1:8" ht="12.75">
      <c r="A5">
        <f t="shared" si="1"/>
        <v>8</v>
      </c>
      <c r="B5">
        <f>COUNTIF('Durchgang 1'!$B$3:'Durchgang 1'!$B$3000,"&lt;8")</f>
        <v>1</v>
      </c>
      <c r="C5">
        <f>COUNTIF('Durchgang 2'!$B$3:'Durchgang 2'!$B$3000,"&lt;8")</f>
        <v>0</v>
      </c>
      <c r="D5">
        <f>COUNTIF('Durchgang 3'!$B$3:'Durchgang 3'!$B$3000,"&lt;8")</f>
        <v>0</v>
      </c>
      <c r="E5">
        <f t="shared" si="2"/>
        <v>0</v>
      </c>
      <c r="F5">
        <f t="shared" si="3"/>
        <v>0</v>
      </c>
      <c r="G5">
        <f t="shared" si="4"/>
        <v>0</v>
      </c>
      <c r="H5">
        <f t="shared" si="0"/>
        <v>0</v>
      </c>
    </row>
    <row r="6" spans="1:8" ht="12.75">
      <c r="A6">
        <f t="shared" si="1"/>
        <v>9</v>
      </c>
      <c r="B6">
        <f>COUNTIF('Durchgang 1'!$B$3:'Durchgang 1'!$B$3000,"&lt;9")</f>
        <v>3</v>
      </c>
      <c r="C6">
        <f>COUNTIF('Durchgang 2'!$B$3:'Durchgang 2'!$B$3000,"&lt;9")</f>
        <v>0</v>
      </c>
      <c r="D6">
        <f>COUNTIF('Durchgang 3'!$B$3:'Durchgang 3'!$B$3000,"&lt;9")</f>
        <v>0</v>
      </c>
      <c r="E6">
        <f t="shared" si="2"/>
        <v>2</v>
      </c>
      <c r="F6">
        <f t="shared" si="3"/>
        <v>0</v>
      </c>
      <c r="G6">
        <f t="shared" si="4"/>
        <v>0</v>
      </c>
      <c r="H6">
        <f t="shared" si="0"/>
        <v>2</v>
      </c>
    </row>
    <row r="7" spans="1:8" ht="12.75">
      <c r="A7">
        <f t="shared" si="1"/>
        <v>10</v>
      </c>
      <c r="B7">
        <f>COUNTIF('Durchgang 1'!$B$3:'Durchgang 1'!$B$3000,"&lt;10")</f>
        <v>11</v>
      </c>
      <c r="C7">
        <f>COUNTIF('Durchgang 2'!$B$3:'Durchgang 2'!$B$3000,"&lt;10")</f>
        <v>6</v>
      </c>
      <c r="D7">
        <f>COUNTIF('Durchgang 3'!$B$3:'Durchgang 3'!$B$3000,"&lt;10")</f>
        <v>0</v>
      </c>
      <c r="E7">
        <f t="shared" si="2"/>
        <v>8</v>
      </c>
      <c r="F7">
        <f t="shared" si="3"/>
        <v>6</v>
      </c>
      <c r="G7">
        <f t="shared" si="4"/>
        <v>0</v>
      </c>
      <c r="H7">
        <f t="shared" si="0"/>
        <v>14</v>
      </c>
    </row>
    <row r="8" spans="1:8" ht="12.75">
      <c r="A8">
        <f t="shared" si="1"/>
        <v>11</v>
      </c>
      <c r="B8">
        <f>COUNTIF('Durchgang 1'!$B$3:'Durchgang 1'!$B$3000,"&lt;11")</f>
        <v>34</v>
      </c>
      <c r="C8">
        <f>COUNTIF('Durchgang 2'!$B$3:'Durchgang 2'!$B$3000,"&lt;11")</f>
        <v>8</v>
      </c>
      <c r="D8">
        <f>COUNTIF('Durchgang 3'!$B$3:'Durchgang 3'!$B$3000,"&lt;11")</f>
        <v>0</v>
      </c>
      <c r="E8">
        <f t="shared" si="2"/>
        <v>23</v>
      </c>
      <c r="F8">
        <f t="shared" si="3"/>
        <v>2</v>
      </c>
      <c r="G8">
        <f t="shared" si="4"/>
        <v>0</v>
      </c>
      <c r="H8">
        <f t="shared" si="0"/>
        <v>25</v>
      </c>
    </row>
    <row r="9" spans="1:8" ht="12.75">
      <c r="A9">
        <f t="shared" si="1"/>
        <v>12</v>
      </c>
      <c r="B9">
        <f>COUNTIF('Durchgang 1'!$B$3:'Durchgang 1'!$B$3000,"&lt;12")</f>
        <v>46</v>
      </c>
      <c r="C9">
        <f>COUNTIF('Durchgang 2'!$B$3:'Durchgang 2'!$B$3000,"&lt;12")</f>
        <v>13</v>
      </c>
      <c r="D9">
        <f>COUNTIF('Durchgang 3'!$B$3:'Durchgang 3'!$B$3000,"&lt;12")</f>
        <v>0</v>
      </c>
      <c r="E9">
        <f t="shared" si="2"/>
        <v>12</v>
      </c>
      <c r="F9">
        <f t="shared" si="3"/>
        <v>5</v>
      </c>
      <c r="G9">
        <f t="shared" si="4"/>
        <v>0</v>
      </c>
      <c r="H9">
        <f t="shared" si="0"/>
        <v>17</v>
      </c>
    </row>
    <row r="10" spans="1:8" ht="12.75">
      <c r="A10">
        <f t="shared" si="1"/>
        <v>13</v>
      </c>
      <c r="B10">
        <f>COUNTIF('Durchgang 1'!$B$3:'Durchgang 1'!$B$3000,"&lt;13")</f>
        <v>51</v>
      </c>
      <c r="C10">
        <f>COUNTIF('Durchgang 2'!$B$3:'Durchgang 2'!$B$3000,"&lt;13")</f>
        <v>17</v>
      </c>
      <c r="D10">
        <f>COUNTIF('Durchgang 3'!$B$3:'Durchgang 3'!$B$3000,"&lt;13")</f>
        <v>0</v>
      </c>
      <c r="E10">
        <f t="shared" si="2"/>
        <v>5</v>
      </c>
      <c r="F10">
        <f t="shared" si="3"/>
        <v>4</v>
      </c>
      <c r="G10">
        <f t="shared" si="4"/>
        <v>0</v>
      </c>
      <c r="H10">
        <f t="shared" si="0"/>
        <v>9</v>
      </c>
    </row>
    <row r="11" spans="1:8" ht="12.75">
      <c r="A11">
        <f t="shared" si="1"/>
        <v>14</v>
      </c>
      <c r="B11">
        <f>COUNTIF('Durchgang 1'!$B$3:'Durchgang 1'!$B$3000,"&lt;14")</f>
        <v>77</v>
      </c>
      <c r="C11">
        <f>COUNTIF('Durchgang 2'!$B$3:'Durchgang 2'!$B$3000,"&lt;14")</f>
        <v>24</v>
      </c>
      <c r="D11">
        <f>COUNTIF('Durchgang 3'!$B$3:'Durchgang 3'!$B$3000,"&lt;14")</f>
        <v>0</v>
      </c>
      <c r="E11">
        <f t="shared" si="2"/>
        <v>26</v>
      </c>
      <c r="F11">
        <f t="shared" si="3"/>
        <v>7</v>
      </c>
      <c r="G11">
        <f t="shared" si="4"/>
        <v>0</v>
      </c>
      <c r="H11">
        <f t="shared" si="0"/>
        <v>33</v>
      </c>
    </row>
    <row r="12" spans="1:8" ht="12.75">
      <c r="A12">
        <f t="shared" si="1"/>
        <v>15</v>
      </c>
      <c r="B12">
        <f>COUNTIF('Durchgang 1'!$B$3:'Durchgang 1'!$B$3000,"&lt;15")</f>
        <v>102</v>
      </c>
      <c r="C12">
        <f>COUNTIF('Durchgang 2'!$B$3:'Durchgang 2'!$B$3000,"&lt;15")</f>
        <v>33</v>
      </c>
      <c r="D12">
        <f>COUNTIF('Durchgang 3'!$B$3:'Durchgang 3'!$B$3000,"&lt;15")</f>
        <v>0</v>
      </c>
      <c r="E12">
        <f t="shared" si="2"/>
        <v>25</v>
      </c>
      <c r="F12">
        <f t="shared" si="3"/>
        <v>9</v>
      </c>
      <c r="G12">
        <f t="shared" si="4"/>
        <v>0</v>
      </c>
      <c r="H12">
        <f t="shared" si="0"/>
        <v>34</v>
      </c>
    </row>
    <row r="13" spans="1:8" ht="12.75">
      <c r="A13">
        <f t="shared" si="1"/>
        <v>16</v>
      </c>
      <c r="B13">
        <f>COUNTIF('Durchgang 1'!$B$3:'Durchgang 1'!$B$3000,"&lt;16")</f>
        <v>144</v>
      </c>
      <c r="C13">
        <f>COUNTIF('Durchgang 2'!$B$3:'Durchgang 2'!$B$3000,"&lt;16")</f>
        <v>43</v>
      </c>
      <c r="D13">
        <f>COUNTIF('Durchgang 3'!$B$3:'Durchgang 3'!$B$3000,"&lt;16")</f>
        <v>0</v>
      </c>
      <c r="E13">
        <f t="shared" si="2"/>
        <v>42</v>
      </c>
      <c r="F13">
        <f t="shared" si="3"/>
        <v>10</v>
      </c>
      <c r="G13">
        <f t="shared" si="4"/>
        <v>0</v>
      </c>
      <c r="H13">
        <f t="shared" si="0"/>
        <v>52</v>
      </c>
    </row>
    <row r="14" spans="1:8" ht="12.75">
      <c r="A14">
        <f t="shared" si="1"/>
        <v>17</v>
      </c>
      <c r="B14">
        <f>COUNTIF('Durchgang 1'!$B$3:'Durchgang 1'!$B$3000,"&lt;17")</f>
        <v>179</v>
      </c>
      <c r="C14">
        <f>COUNTIF('Durchgang 2'!$B$3:'Durchgang 2'!$B$3000,"&lt;17")</f>
        <v>57</v>
      </c>
      <c r="D14">
        <f>COUNTIF('Durchgang 3'!$B$3:'Durchgang 3'!$B$3000,"&lt;17")</f>
        <v>0</v>
      </c>
      <c r="E14">
        <f t="shared" si="2"/>
        <v>35</v>
      </c>
      <c r="F14">
        <f t="shared" si="3"/>
        <v>14</v>
      </c>
      <c r="G14">
        <f t="shared" si="4"/>
        <v>0</v>
      </c>
      <c r="H14">
        <f t="shared" si="0"/>
        <v>49</v>
      </c>
    </row>
    <row r="15" spans="1:8" ht="12.75">
      <c r="A15">
        <f t="shared" si="1"/>
        <v>18</v>
      </c>
      <c r="B15">
        <f>COUNTIF('Durchgang 1'!$B$3:'Durchgang 1'!$B$3000,"&lt;18")</f>
        <v>205</v>
      </c>
      <c r="C15">
        <f>COUNTIF('Durchgang 2'!$B$3:'Durchgang 2'!$B$3000,"&lt;18")</f>
        <v>72</v>
      </c>
      <c r="D15">
        <f>COUNTIF('Durchgang 3'!$B$3:'Durchgang 3'!$B$3000,"&lt;18")</f>
        <v>0</v>
      </c>
      <c r="E15">
        <f t="shared" si="2"/>
        <v>26</v>
      </c>
      <c r="F15">
        <f t="shared" si="3"/>
        <v>15</v>
      </c>
      <c r="G15">
        <f t="shared" si="4"/>
        <v>0</v>
      </c>
      <c r="H15">
        <f t="shared" si="0"/>
        <v>41</v>
      </c>
    </row>
    <row r="16" spans="1:8" ht="12.75">
      <c r="A16">
        <f t="shared" si="1"/>
        <v>19</v>
      </c>
      <c r="B16">
        <f>COUNTIF('Durchgang 1'!$B$3:'Durchgang 1'!$B$3000,"&lt;19")</f>
        <v>222</v>
      </c>
      <c r="C16">
        <f>COUNTIF('Durchgang 2'!$B$3:'Durchgang 2'!$B$3000,"&lt;19")</f>
        <v>78</v>
      </c>
      <c r="D16">
        <f>COUNTIF('Durchgang 3'!$B$3:'Durchgang 3'!$B$3000,"&lt;19")</f>
        <v>0</v>
      </c>
      <c r="E16">
        <f t="shared" si="2"/>
        <v>17</v>
      </c>
      <c r="F16">
        <f t="shared" si="3"/>
        <v>6</v>
      </c>
      <c r="G16">
        <f t="shared" si="4"/>
        <v>0</v>
      </c>
      <c r="H16">
        <f t="shared" si="0"/>
        <v>23</v>
      </c>
    </row>
    <row r="17" spans="1:8" ht="12.75">
      <c r="A17">
        <f t="shared" si="1"/>
        <v>20</v>
      </c>
      <c r="B17">
        <f>COUNTIF('Durchgang 1'!$B$3:'Durchgang 1'!$B$3000,"&lt;20")</f>
        <v>229</v>
      </c>
      <c r="C17">
        <f>COUNTIF('Durchgang 2'!$B$3:'Durchgang 2'!$B$3000,"&lt;20")</f>
        <v>80</v>
      </c>
      <c r="D17">
        <f>COUNTIF('Durchgang 3'!$B$3:'Durchgang 3'!$B$3000,"&lt;20")</f>
        <v>0</v>
      </c>
      <c r="E17">
        <f t="shared" si="2"/>
        <v>7</v>
      </c>
      <c r="F17">
        <f t="shared" si="3"/>
        <v>2</v>
      </c>
      <c r="G17">
        <f t="shared" si="4"/>
        <v>0</v>
      </c>
      <c r="H17">
        <f t="shared" si="0"/>
        <v>9</v>
      </c>
    </row>
    <row r="18" spans="1:8" ht="12.75">
      <c r="A18">
        <f t="shared" si="1"/>
        <v>21</v>
      </c>
      <c r="B18">
        <f>COUNTIF('Durchgang 1'!$B$3:'Durchgang 1'!$B$3000,"&lt;21")</f>
        <v>235</v>
      </c>
      <c r="C18">
        <f>COUNTIF('Durchgang 2'!$B$3:'Durchgang 2'!$B$3000,"&lt;21")</f>
        <v>84</v>
      </c>
      <c r="D18">
        <f>COUNTIF('Durchgang 3'!$B$3:'Durchgang 3'!$B$3000,"&lt;21")</f>
        <v>0</v>
      </c>
      <c r="E18">
        <f t="shared" si="2"/>
        <v>6</v>
      </c>
      <c r="F18">
        <f t="shared" si="3"/>
        <v>4</v>
      </c>
      <c r="G18">
        <f t="shared" si="4"/>
        <v>0</v>
      </c>
      <c r="H18">
        <f t="shared" si="0"/>
        <v>10</v>
      </c>
    </row>
    <row r="19" spans="1:8" ht="12.75">
      <c r="A19">
        <f t="shared" si="1"/>
        <v>22</v>
      </c>
      <c r="B19">
        <f>COUNTIF('Durchgang 1'!$B$3:'Durchgang 1'!$B$3000,"&lt;22")</f>
        <v>240</v>
      </c>
      <c r="C19">
        <f>COUNTIF('Durchgang 2'!$B$3:'Durchgang 2'!$B$3000,"&lt;22")</f>
        <v>85</v>
      </c>
      <c r="D19">
        <f>COUNTIF('Durchgang 3'!$B$3:'Durchgang 3'!$B$3000,"&lt;22")</f>
        <v>0</v>
      </c>
      <c r="E19">
        <f t="shared" si="2"/>
        <v>5</v>
      </c>
      <c r="F19">
        <f t="shared" si="3"/>
        <v>1</v>
      </c>
      <c r="G19">
        <f t="shared" si="4"/>
        <v>0</v>
      </c>
      <c r="H19">
        <f t="shared" si="0"/>
        <v>6</v>
      </c>
    </row>
    <row r="20" spans="1:8" ht="12.75">
      <c r="A20">
        <f t="shared" si="1"/>
        <v>23</v>
      </c>
      <c r="B20">
        <f>COUNTIF('Durchgang 1'!$B$3:'Durchgang 1'!$B$3000,"&lt;23")</f>
        <v>250</v>
      </c>
      <c r="C20">
        <f>COUNTIF('Durchgang 2'!$B$3:'Durchgang 2'!$B$3000,"&lt;23")</f>
        <v>86</v>
      </c>
      <c r="D20">
        <f>COUNTIF('Durchgang 3'!$B$3:'Durchgang 3'!$B$3000,"&lt;23")</f>
        <v>0</v>
      </c>
      <c r="E20">
        <f t="shared" si="2"/>
        <v>10</v>
      </c>
      <c r="F20">
        <f t="shared" si="3"/>
        <v>1</v>
      </c>
      <c r="G20">
        <f t="shared" si="4"/>
        <v>0</v>
      </c>
      <c r="H20">
        <f t="shared" si="0"/>
        <v>11</v>
      </c>
    </row>
    <row r="21" spans="1:11" ht="12.75">
      <c r="A21">
        <f t="shared" si="1"/>
        <v>24</v>
      </c>
      <c r="B21">
        <f>COUNTIF('Durchgang 1'!$B$3:'Durchgang 1'!$B$3000,"&lt;24")</f>
        <v>250</v>
      </c>
      <c r="C21">
        <f>COUNTIF('Durchgang 2'!$B$3:'Durchgang 2'!$B$3000,"&lt;24")</f>
        <v>87</v>
      </c>
      <c r="D21">
        <f>COUNTIF('Durchgang 3'!$B$3:'Durchgang 3'!$B$3000,"&lt;24")</f>
        <v>0</v>
      </c>
      <c r="E21">
        <f t="shared" si="2"/>
        <v>0</v>
      </c>
      <c r="F21">
        <f t="shared" si="3"/>
        <v>1</v>
      </c>
      <c r="G21">
        <f t="shared" si="4"/>
        <v>0</v>
      </c>
      <c r="H21">
        <f t="shared" si="0"/>
        <v>1</v>
      </c>
      <c r="K21">
        <f>SUM(H21:I39)</f>
        <v>19</v>
      </c>
    </row>
    <row r="22" spans="1:8" ht="12.75">
      <c r="A22">
        <f t="shared" si="1"/>
        <v>25</v>
      </c>
      <c r="B22">
        <f>COUNTIF('Durchgang 1'!$B$3:'Durchgang 1'!$B$3000,"&lt;25")</f>
        <v>254</v>
      </c>
      <c r="C22">
        <f>COUNTIF('Durchgang 2'!$B$3:'Durchgang 2'!$B$3000,"&lt;25")</f>
        <v>88</v>
      </c>
      <c r="D22">
        <f>COUNTIF('Durchgang 3'!$B$3:'Durchgang 3'!$B$3000,"&lt;25")</f>
        <v>0</v>
      </c>
      <c r="E22">
        <f t="shared" si="2"/>
        <v>4</v>
      </c>
      <c r="F22">
        <f t="shared" si="3"/>
        <v>1</v>
      </c>
      <c r="G22">
        <f t="shared" si="4"/>
        <v>0</v>
      </c>
      <c r="H22">
        <f t="shared" si="0"/>
        <v>5</v>
      </c>
    </row>
    <row r="23" spans="1:8" ht="12.75">
      <c r="A23">
        <f t="shared" si="1"/>
        <v>26</v>
      </c>
      <c r="B23">
        <f>COUNTIF('Durchgang 1'!$B$3:'Durchgang 1'!$B$3000,"&lt;26")</f>
        <v>257</v>
      </c>
      <c r="C23">
        <f>COUNTIF('Durchgang 2'!$B$3:'Durchgang 2'!$B$3000,"&lt;26")</f>
        <v>89</v>
      </c>
      <c r="D23">
        <f>COUNTIF('Durchgang 3'!$B$3:'Durchgang 3'!$B$3000,"&lt;26")</f>
        <v>0</v>
      </c>
      <c r="E23">
        <f t="shared" si="2"/>
        <v>3</v>
      </c>
      <c r="F23">
        <f t="shared" si="3"/>
        <v>1</v>
      </c>
      <c r="G23">
        <f t="shared" si="4"/>
        <v>0</v>
      </c>
      <c r="H23">
        <f t="shared" si="0"/>
        <v>4</v>
      </c>
    </row>
    <row r="24" spans="1:8" ht="12.75">
      <c r="A24">
        <f t="shared" si="1"/>
        <v>27</v>
      </c>
      <c r="B24">
        <f>COUNTIF('Durchgang 1'!$B$3:'Durchgang 1'!$B$3000,"&lt;27")</f>
        <v>260</v>
      </c>
      <c r="C24">
        <f>COUNTIF('Durchgang 2'!$B$3:'Durchgang 2'!$B$3000,"&lt;27")</f>
        <v>89</v>
      </c>
      <c r="D24">
        <f>COUNTIF('Durchgang 3'!$B$3:'Durchgang 3'!$B$3000,"&lt;27")</f>
        <v>0</v>
      </c>
      <c r="E24">
        <f t="shared" si="2"/>
        <v>3</v>
      </c>
      <c r="F24">
        <f t="shared" si="3"/>
        <v>0</v>
      </c>
      <c r="G24">
        <f t="shared" si="4"/>
        <v>0</v>
      </c>
      <c r="H24">
        <f t="shared" si="0"/>
        <v>3</v>
      </c>
    </row>
    <row r="25" spans="1:8" ht="12.75">
      <c r="A25">
        <f t="shared" si="1"/>
        <v>28</v>
      </c>
      <c r="B25">
        <f>COUNTIF('Durchgang 1'!$B$3:'Durchgang 1'!$B$3000,"&lt;28")</f>
        <v>261</v>
      </c>
      <c r="C25">
        <f>COUNTIF('Durchgang 2'!$B$3:'Durchgang 2'!$B$3000,"&lt;28")</f>
        <v>90</v>
      </c>
      <c r="D25">
        <f>COUNTIF('Durchgang 3'!$B$3:'Durchgang 3'!$B$3000,"&lt;28")</f>
        <v>0</v>
      </c>
      <c r="E25">
        <f t="shared" si="2"/>
        <v>1</v>
      </c>
      <c r="F25">
        <f t="shared" si="3"/>
        <v>1</v>
      </c>
      <c r="G25">
        <f t="shared" si="4"/>
        <v>0</v>
      </c>
      <c r="H25">
        <f t="shared" si="0"/>
        <v>2</v>
      </c>
    </row>
    <row r="26" spans="1:8" ht="12.75">
      <c r="A26">
        <f t="shared" si="1"/>
        <v>29</v>
      </c>
      <c r="B26">
        <f>COUNTIF('Durchgang 1'!$B$3:'Durchgang 1'!$B$3000,"&lt;29")</f>
        <v>263</v>
      </c>
      <c r="C26">
        <f>COUNTIF('Durchgang 2'!$B$3:'Durchgang 2'!$B$3000,"&lt;29")</f>
        <v>90</v>
      </c>
      <c r="D26">
        <f>COUNTIF('Durchgang 3'!$B$3:'Durchgang 3'!$B$3000,"&lt;29")</f>
        <v>0</v>
      </c>
      <c r="E26">
        <f t="shared" si="2"/>
        <v>2</v>
      </c>
      <c r="F26">
        <f t="shared" si="3"/>
        <v>0</v>
      </c>
      <c r="G26">
        <f t="shared" si="4"/>
        <v>0</v>
      </c>
      <c r="H26">
        <f t="shared" si="0"/>
        <v>2</v>
      </c>
    </row>
    <row r="27" spans="1:8" ht="12.75">
      <c r="A27">
        <f t="shared" si="1"/>
        <v>30</v>
      </c>
      <c r="B27">
        <f>COUNTIF('Durchgang 1'!$B$3:'Durchgang 1'!$B$3000,"&lt;30")</f>
        <v>265</v>
      </c>
      <c r="C27">
        <f>COUNTIF('Durchgang 2'!$B$3:'Durchgang 2'!$B$3000,"&lt;30")</f>
        <v>90</v>
      </c>
      <c r="D27">
        <f>COUNTIF('Durchgang 3'!$B$3:'Durchgang 3'!$B$3000,"&lt;30")</f>
        <v>0</v>
      </c>
      <c r="E27">
        <f t="shared" si="2"/>
        <v>2</v>
      </c>
      <c r="F27">
        <f t="shared" si="3"/>
        <v>0</v>
      </c>
      <c r="G27">
        <f t="shared" si="4"/>
        <v>0</v>
      </c>
      <c r="H27">
        <f t="shared" si="0"/>
        <v>2</v>
      </c>
    </row>
    <row r="28" spans="1:8" ht="12.75">
      <c r="A28">
        <f t="shared" si="1"/>
        <v>31</v>
      </c>
      <c r="B28">
        <f>COUNTIF('Durchgang 1'!$B$3:'Durchgang 1'!$B$3000,"&lt;31")</f>
        <v>265</v>
      </c>
      <c r="C28">
        <f>COUNTIF('Durchgang 2'!$B$3:'Durchgang 2'!$B$3000,"&lt;31")</f>
        <v>90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1'!$B$3000,"&lt;32")</f>
        <v>265</v>
      </c>
      <c r="C29">
        <f>COUNTIF('Durchgang 2'!$B$3:'Durchgang 2'!$B$3000,"&lt;32")</f>
        <v>90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265</v>
      </c>
      <c r="C30">
        <f>COUNTIF('Durchgang 2'!$B$3:'Durchgang 2'!$B$3000,"&lt;33")</f>
        <v>90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265</v>
      </c>
      <c r="C31">
        <f>COUNTIF('Durchgang 2'!$B$3:'Durchgang 2'!$B$3000,"&lt;34")</f>
        <v>90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265</v>
      </c>
      <c r="C32">
        <f>COUNTIF('Durchgang 2'!$B$3:'Durchgang 2'!$B$3000,"&lt;35")</f>
        <v>90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265</v>
      </c>
      <c r="C33">
        <f>COUNTIF('Durchgang 2'!$B$3:'Durchgang 2'!$B$3000,"&lt;36")</f>
        <v>90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265</v>
      </c>
      <c r="C34">
        <f>COUNTIF('Durchgang 2'!$B$3:'Durchgang 2'!$B$3000,"&lt;37")</f>
        <v>90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265</v>
      </c>
      <c r="C35">
        <f>COUNTIF('Durchgang 2'!$B$3:'Durchgang 2'!$B$3000,"&lt;38")</f>
        <v>90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265</v>
      </c>
      <c r="C36">
        <f>COUNTIF('Durchgang 2'!$B$3:'Durchgang 2'!$B$3000,"&lt;39")</f>
        <v>90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265</v>
      </c>
      <c r="C37">
        <f>COUNTIF('Durchgang 2'!$B$3:'Durchgang 2'!$B$3000,"&lt;40")</f>
        <v>90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265</v>
      </c>
      <c r="C38">
        <f>COUNTIF('Durchgang 2'!$B$3:'Durchgang 2'!$B$3000,"&lt;41")</f>
        <v>90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265</v>
      </c>
      <c r="C39">
        <f>COUNTIF('Durchgang 2'!$B$3:'Durchgang 2'!$B$3000,"&lt;42")</f>
        <v>90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265</v>
      </c>
      <c r="C40">
        <f>COUNTIF('Durchgang 2'!$B$3:'Durchgang 2'!$B$3000,"&lt;43")</f>
        <v>90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265</v>
      </c>
      <c r="C41">
        <f>COUNTIF('Durchgang 2'!$B$3:'Durchgang 2'!$B$3000,"&lt;44")</f>
        <v>90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265</v>
      </c>
      <c r="C42">
        <f>COUNTIF('Durchgang 2'!$B$3:'Durchgang 2'!$B$3000,"&lt;45")</f>
        <v>90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265</v>
      </c>
      <c r="C43">
        <f>COUNTIF('Durchgang 2'!$B$3:'Durchgang 2'!$B$3000,"&lt;46")</f>
        <v>90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265</v>
      </c>
      <c r="C44">
        <f>COUNTIF('Durchgang 2'!$B$3:'Durchgang 2'!$B$3000,"&lt;47")</f>
        <v>90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265</v>
      </c>
      <c r="C45">
        <f>COUNTIF('Durchgang 2'!$B$3:'Durchgang 2'!$B$3000,"&lt;48")</f>
        <v>90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265</v>
      </c>
      <c r="C46">
        <f>COUNTIF('Durchgang 2'!$B$3:'Durchgang 2'!$B$3000,"&lt;49")</f>
        <v>90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265</v>
      </c>
      <c r="C47">
        <f>COUNTIF('Durchgang 2'!$B$3:'Durchgang 2'!$B$3000,"&lt;50")</f>
        <v>90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265</v>
      </c>
      <c r="C48">
        <f>COUNTIF('Durchgang 2'!$B$3:'Durchgang 2'!$B$3000,"&lt;200")</f>
        <v>90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29</v>
      </c>
      <c r="E50">
        <f>SUM(E2:E48)</f>
        <v>265</v>
      </c>
      <c r="F50">
        <f>SUM(F2:F48)</f>
        <v>90</v>
      </c>
      <c r="G50">
        <f>SUM(G2:G48)</f>
        <v>0</v>
      </c>
      <c r="H50">
        <f>SUM(H2:H48)</f>
        <v>355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User</cp:lastModifiedBy>
  <cp:lastPrinted>2010-10-10T08:11:29Z</cp:lastPrinted>
  <dcterms:created xsi:type="dcterms:W3CDTF">2004-10-08T20:27:26Z</dcterms:created>
  <dcterms:modified xsi:type="dcterms:W3CDTF">2015-10-24T14:56:01Z</dcterms:modified>
  <cp:category/>
  <cp:version/>
  <cp:contentType/>
  <cp:contentStatus/>
</cp:coreProperties>
</file>