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0" windowWidth="13260" windowHeight="8940" activeTab="3"/>
  </bookViews>
  <sheets>
    <sheet name="Durchgang 1" sheetId="1" r:id="rId1"/>
    <sheet name="Durchgang 2" sheetId="2" r:id="rId2"/>
    <sheet name="Durchgang 3" sheetId="3" r:id="rId3"/>
    <sheet name="Zusammenfassung" sheetId="4" r:id="rId4"/>
    <sheet name="Formular" sheetId="5" r:id="rId5"/>
    <sheet name="Hilfsblatt" sheetId="6" r:id="rId6"/>
  </sheets>
  <definedNames/>
  <calcPr fullCalcOnLoad="1"/>
</workbook>
</file>

<file path=xl/sharedStrings.xml><?xml version="1.0" encoding="utf-8"?>
<sst xmlns="http://schemas.openxmlformats.org/spreadsheetml/2006/main" count="72" uniqueCount="42">
  <si>
    <t>Testfischen</t>
  </si>
  <si>
    <t>Grösse (cm)</t>
  </si>
  <si>
    <t>Gewicht (g)</t>
  </si>
  <si>
    <t>Datum</t>
  </si>
  <si>
    <t>Wasserstand</t>
  </si>
  <si>
    <t>Durchgang Nr</t>
  </si>
  <si>
    <t>Fischart</t>
  </si>
  <si>
    <t>Bemerkungen</t>
  </si>
  <si>
    <t>Forellen</t>
  </si>
  <si>
    <t>Groppen</t>
  </si>
  <si>
    <t>Total Durchgang 1</t>
  </si>
  <si>
    <t>Total Durchgang 3</t>
  </si>
  <si>
    <t>Total Durchgang 2</t>
  </si>
  <si>
    <t>Reduktion Durchgang 1-2</t>
  </si>
  <si>
    <t>Mittlere Reduktion</t>
  </si>
  <si>
    <t>Reduktion Durchgang 2-3</t>
  </si>
  <si>
    <t>Total gefangene Fische</t>
  </si>
  <si>
    <t>Bestandesberechnung</t>
  </si>
  <si>
    <t>4. Durchgang</t>
  </si>
  <si>
    <t>5. Durchgang</t>
  </si>
  <si>
    <t>6. Durchgang</t>
  </si>
  <si>
    <t>7. Durchgang</t>
  </si>
  <si>
    <t>8. Durchgang</t>
  </si>
  <si>
    <t>Total geschätzter Bestand</t>
  </si>
  <si>
    <t xml:space="preserve">Verteilung DG1 </t>
  </si>
  <si>
    <t xml:space="preserve">Verteilung DG2 </t>
  </si>
  <si>
    <t xml:space="preserve">Verteilung DG3 </t>
  </si>
  <si>
    <t>Häufigkeit DG1</t>
  </si>
  <si>
    <t>Häufigkeit DG3</t>
  </si>
  <si>
    <t>Häufigkeit DG2</t>
  </si>
  <si>
    <t>Total</t>
  </si>
  <si>
    <t>Gesamte Häufigkeit</t>
  </si>
  <si>
    <t>Strecke /  Kirche</t>
  </si>
  <si>
    <t>Abfluss</t>
  </si>
  <si>
    <t>Datum 24.10.2015</t>
  </si>
  <si>
    <t>2.343M3/s</t>
  </si>
  <si>
    <t>769.046mü.M.</t>
  </si>
  <si>
    <t>R</t>
  </si>
  <si>
    <t>FR</t>
  </si>
  <si>
    <t>Kiemenschaden</t>
  </si>
  <si>
    <t>Schwanzflosse schaden</t>
  </si>
  <si>
    <t>Flossen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</si>
</sst>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14" fontId="0" fillId="0" borderId="0" xfId="0" applyNumberFormat="1" applyAlignment="1">
      <alignment/>
    </xf>
    <xf numFmtId="0" fontId="0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Grössenverteilung gefangene Forellen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3"/>
          <c:w val="0.9597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v>Grössenverteilung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Hilfsblatt!$A$2:$A$48</c:f>
              <c:numCache>
                <c:ptCount val="4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</c:numCache>
            </c:numRef>
          </c:cat>
          <c:val>
            <c:numRef>
              <c:f>Hilfsblatt!$H$2:$H$48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14</c:v>
                </c:pt>
                <c:pt idx="5">
                  <c:v>40</c:v>
                </c:pt>
                <c:pt idx="6">
                  <c:v>62</c:v>
                </c:pt>
                <c:pt idx="7">
                  <c:v>60</c:v>
                </c:pt>
                <c:pt idx="8">
                  <c:v>42</c:v>
                </c:pt>
                <c:pt idx="9">
                  <c:v>11</c:v>
                </c:pt>
                <c:pt idx="10">
                  <c:v>4</c:v>
                </c:pt>
                <c:pt idx="11">
                  <c:v>27</c:v>
                </c:pt>
                <c:pt idx="12">
                  <c:v>49</c:v>
                </c:pt>
                <c:pt idx="13">
                  <c:v>73</c:v>
                </c:pt>
                <c:pt idx="14">
                  <c:v>85</c:v>
                </c:pt>
                <c:pt idx="15">
                  <c:v>52</c:v>
                </c:pt>
                <c:pt idx="16">
                  <c:v>48</c:v>
                </c:pt>
                <c:pt idx="17">
                  <c:v>22</c:v>
                </c:pt>
                <c:pt idx="18">
                  <c:v>17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-1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</c:numCache>
            </c:numRef>
          </c:val>
        </c:ser>
        <c:axId val="15647036"/>
        <c:axId val="6605597"/>
      </c:barChart>
      <c:catAx>
        <c:axId val="15647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5597"/>
        <c:crosses val="autoZero"/>
        <c:auto val="1"/>
        <c:lblOffset val="100"/>
        <c:tickLblSkip val="3"/>
        <c:noMultiLvlLbl val="0"/>
      </c:catAx>
      <c:valAx>
        <c:axId val="6605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470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14</xdr:row>
      <xdr:rowOff>9525</xdr:rowOff>
    </xdr:from>
    <xdr:to>
      <xdr:col>9</xdr:col>
      <xdr:colOff>638175</xdr:colOff>
      <xdr:row>30</xdr:row>
      <xdr:rowOff>66675</xdr:rowOff>
    </xdr:to>
    <xdr:graphicFrame>
      <xdr:nvGraphicFramePr>
        <xdr:cNvPr id="1" name="Diagramm 1"/>
        <xdr:cNvGraphicFramePr/>
      </xdr:nvGraphicFramePr>
      <xdr:xfrm>
        <a:off x="4076700" y="2352675"/>
        <a:ext cx="48101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2"/>
  <sheetViews>
    <sheetView zoomScalePageLayoutView="0" workbookViewId="0" topLeftCell="A1">
      <pane ySplit="765" topLeftCell="A568" activePane="bottomLeft" state="split"/>
      <selection pane="topLeft" activeCell="A20" sqref="A20"/>
      <selection pane="bottomLeft" activeCell="B593" sqref="B593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57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>
        <v>15</v>
      </c>
      <c r="C3" s="9">
        <v>32</v>
      </c>
      <c r="D3" s="9"/>
    </row>
    <row r="4" spans="2:3" ht="12.75">
      <c r="B4">
        <v>18</v>
      </c>
      <c r="C4">
        <v>69</v>
      </c>
    </row>
    <row r="5" spans="2:16" ht="12.75">
      <c r="B5">
        <v>20</v>
      </c>
      <c r="C5">
        <v>81</v>
      </c>
      <c r="P5" s="38"/>
    </row>
    <row r="6" spans="2:3" ht="12.75">
      <c r="B6">
        <v>19</v>
      </c>
      <c r="C6">
        <v>64</v>
      </c>
    </row>
    <row r="7" spans="2:3" ht="12.75">
      <c r="B7">
        <v>21</v>
      </c>
      <c r="C7">
        <v>85</v>
      </c>
    </row>
    <row r="8" spans="2:3" ht="12.75">
      <c r="B8">
        <v>21</v>
      </c>
      <c r="C8">
        <v>92</v>
      </c>
    </row>
    <row r="9" spans="2:3" ht="12.75">
      <c r="B9">
        <v>12</v>
      </c>
      <c r="C9">
        <v>17</v>
      </c>
    </row>
    <row r="10" spans="2:3" ht="12.75">
      <c r="B10">
        <v>18</v>
      </c>
      <c r="C10">
        <v>66</v>
      </c>
    </row>
    <row r="11" spans="2:3" ht="12.75">
      <c r="B11">
        <v>17.5</v>
      </c>
      <c r="C11">
        <v>49</v>
      </c>
    </row>
    <row r="12" spans="2:3" ht="12.75">
      <c r="B12">
        <v>22</v>
      </c>
      <c r="C12">
        <v>111</v>
      </c>
    </row>
    <row r="13" spans="2:3" ht="12.75">
      <c r="B13">
        <v>18.5</v>
      </c>
      <c r="C13">
        <v>64</v>
      </c>
    </row>
    <row r="14" spans="2:3" ht="12.75">
      <c r="B14">
        <v>17</v>
      </c>
      <c r="C14">
        <v>51</v>
      </c>
    </row>
    <row r="15" spans="2:3" ht="12.75">
      <c r="B15">
        <v>9</v>
      </c>
      <c r="C15">
        <v>9</v>
      </c>
    </row>
    <row r="16" spans="2:3" ht="12.75">
      <c r="B16">
        <v>11</v>
      </c>
      <c r="C16">
        <v>15</v>
      </c>
    </row>
    <row r="17" spans="2:3" ht="12.75">
      <c r="B17">
        <v>20</v>
      </c>
      <c r="C17">
        <v>85</v>
      </c>
    </row>
    <row r="18" spans="2:3" ht="12.75">
      <c r="B18">
        <v>16</v>
      </c>
      <c r="C18">
        <v>46</v>
      </c>
    </row>
    <row r="19" spans="2:3" ht="12.75">
      <c r="B19">
        <v>21</v>
      </c>
      <c r="C19">
        <v>136</v>
      </c>
    </row>
    <row r="20" spans="2:3" ht="12.75">
      <c r="B20">
        <v>20</v>
      </c>
      <c r="C20">
        <v>78</v>
      </c>
    </row>
    <row r="21" spans="2:3" ht="12.75">
      <c r="B21">
        <v>25</v>
      </c>
      <c r="C21">
        <v>164</v>
      </c>
    </row>
    <row r="22" spans="2:3" ht="12.75">
      <c r="B22">
        <v>18</v>
      </c>
      <c r="C22">
        <v>58</v>
      </c>
    </row>
    <row r="23" spans="2:3" ht="12.75">
      <c r="B23">
        <v>16.5</v>
      </c>
      <c r="C23">
        <v>46</v>
      </c>
    </row>
    <row r="24" spans="2:7" ht="12.75">
      <c r="B24">
        <v>17</v>
      </c>
      <c r="C24">
        <v>52</v>
      </c>
      <c r="F24">
        <v>7</v>
      </c>
      <c r="G24">
        <v>4</v>
      </c>
    </row>
    <row r="25" spans="2:3" ht="12.75">
      <c r="B25">
        <v>17.5</v>
      </c>
      <c r="C25">
        <v>49</v>
      </c>
    </row>
    <row r="26" spans="2:3" ht="12.75">
      <c r="B26">
        <v>11</v>
      </c>
      <c r="C26">
        <v>15</v>
      </c>
    </row>
    <row r="27" spans="2:3" ht="12.75">
      <c r="B27">
        <v>10</v>
      </c>
      <c r="C27">
        <v>12</v>
      </c>
    </row>
    <row r="28" spans="2:3" ht="12.75">
      <c r="B28">
        <v>17</v>
      </c>
      <c r="C28">
        <v>53</v>
      </c>
    </row>
    <row r="29" spans="2:3" ht="12.75">
      <c r="B29">
        <v>20</v>
      </c>
      <c r="C29">
        <v>78</v>
      </c>
    </row>
    <row r="30" spans="2:3" ht="12.75">
      <c r="B30">
        <v>18</v>
      </c>
      <c r="C30">
        <v>59</v>
      </c>
    </row>
    <row r="31" spans="2:3" ht="12.75">
      <c r="B31">
        <v>18.5</v>
      </c>
      <c r="C31">
        <v>62</v>
      </c>
    </row>
    <row r="32" spans="2:3" ht="12.75">
      <c r="B32">
        <v>10</v>
      </c>
      <c r="C32">
        <v>13</v>
      </c>
    </row>
    <row r="33" spans="2:3" ht="12.75">
      <c r="B33">
        <v>21</v>
      </c>
      <c r="C33">
        <v>88</v>
      </c>
    </row>
    <row r="34" spans="2:3" ht="12.75">
      <c r="B34">
        <v>22</v>
      </c>
      <c r="C34">
        <v>96</v>
      </c>
    </row>
    <row r="35" spans="2:3" ht="12.75">
      <c r="B35">
        <v>31</v>
      </c>
      <c r="C35">
        <v>274</v>
      </c>
    </row>
    <row r="36" spans="2:3" ht="12.75">
      <c r="B36">
        <v>20.5</v>
      </c>
      <c r="C36">
        <v>94</v>
      </c>
    </row>
    <row r="37" spans="2:3" ht="12.75">
      <c r="B37">
        <v>26</v>
      </c>
      <c r="C37">
        <v>192</v>
      </c>
    </row>
    <row r="38" spans="2:3" ht="12.75">
      <c r="B38">
        <v>19.5</v>
      </c>
      <c r="C38">
        <v>72</v>
      </c>
    </row>
    <row r="39" spans="2:3" ht="12.75">
      <c r="B39">
        <v>18</v>
      </c>
      <c r="C39">
        <v>58</v>
      </c>
    </row>
    <row r="40" spans="2:3" ht="12.75">
      <c r="B40">
        <v>20.5</v>
      </c>
      <c r="C40">
        <v>89</v>
      </c>
    </row>
    <row r="41" spans="2:3" ht="12.75">
      <c r="B41">
        <v>18</v>
      </c>
      <c r="C41">
        <v>64</v>
      </c>
    </row>
    <row r="42" spans="2:3" ht="12.75">
      <c r="B42">
        <v>18</v>
      </c>
      <c r="C42">
        <v>59</v>
      </c>
    </row>
    <row r="43" spans="2:3" ht="12.75">
      <c r="B43">
        <v>16.5</v>
      </c>
      <c r="C43">
        <v>44</v>
      </c>
    </row>
    <row r="44" spans="2:3" ht="12.75">
      <c r="B44">
        <v>18</v>
      </c>
      <c r="C44">
        <v>55</v>
      </c>
    </row>
    <row r="45" spans="2:3" ht="12.75">
      <c r="B45">
        <v>20</v>
      </c>
      <c r="C45">
        <v>78</v>
      </c>
    </row>
    <row r="46" spans="2:3" ht="12.75">
      <c r="B46">
        <v>17.5</v>
      </c>
      <c r="C46">
        <v>50</v>
      </c>
    </row>
    <row r="47" spans="2:4" ht="12.75">
      <c r="B47">
        <v>35</v>
      </c>
      <c r="C47">
        <v>442</v>
      </c>
      <c r="D47" t="s">
        <v>37</v>
      </c>
    </row>
    <row r="48" spans="2:3" ht="12.75">
      <c r="B48">
        <v>11</v>
      </c>
      <c r="C48">
        <v>19</v>
      </c>
    </row>
    <row r="49" spans="2:3" ht="12.75">
      <c r="B49">
        <v>19</v>
      </c>
      <c r="C49">
        <v>70</v>
      </c>
    </row>
    <row r="50" spans="2:3" ht="12.75">
      <c r="B50">
        <v>8</v>
      </c>
      <c r="C50">
        <v>58</v>
      </c>
    </row>
    <row r="51" spans="2:3" ht="12.75">
      <c r="B51">
        <v>21</v>
      </c>
      <c r="C51">
        <v>92</v>
      </c>
    </row>
    <row r="52" spans="2:3" ht="12.75">
      <c r="B52">
        <v>20.5</v>
      </c>
      <c r="C52">
        <v>97</v>
      </c>
    </row>
    <row r="53" spans="2:3" ht="12.75">
      <c r="B53">
        <v>18</v>
      </c>
      <c r="C53">
        <v>61</v>
      </c>
    </row>
    <row r="54" spans="2:3" ht="12.75">
      <c r="B54">
        <v>22</v>
      </c>
      <c r="C54">
        <v>111</v>
      </c>
    </row>
    <row r="55" spans="2:3" ht="12.75">
      <c r="B55">
        <v>9</v>
      </c>
      <c r="C55">
        <v>10</v>
      </c>
    </row>
    <row r="56" spans="2:3" ht="12.75">
      <c r="B56">
        <v>22</v>
      </c>
      <c r="C56">
        <v>103</v>
      </c>
    </row>
    <row r="57" spans="2:4" ht="12.75">
      <c r="B57">
        <v>16</v>
      </c>
      <c r="C57">
        <v>45</v>
      </c>
      <c r="D57" t="s">
        <v>38</v>
      </c>
    </row>
    <row r="58" spans="2:3" ht="12.75">
      <c r="B58">
        <v>11.5</v>
      </c>
      <c r="C58">
        <v>16</v>
      </c>
    </row>
    <row r="59" spans="2:3" ht="12.75">
      <c r="B59">
        <v>23</v>
      </c>
      <c r="C59">
        <v>120</v>
      </c>
    </row>
    <row r="60" spans="2:3" ht="12.75">
      <c r="B60">
        <v>19.5</v>
      </c>
      <c r="C60">
        <v>77</v>
      </c>
    </row>
    <row r="61" spans="2:3" ht="12.75">
      <c r="B61">
        <v>21</v>
      </c>
      <c r="C61">
        <v>91</v>
      </c>
    </row>
    <row r="62" spans="2:3" ht="12.75">
      <c r="B62">
        <v>21.5</v>
      </c>
      <c r="C62">
        <v>94</v>
      </c>
    </row>
    <row r="63" spans="2:3" ht="12.75">
      <c r="B63">
        <v>11</v>
      </c>
      <c r="C63">
        <v>13</v>
      </c>
    </row>
    <row r="64" spans="2:3" ht="12.75">
      <c r="B64">
        <v>19.5</v>
      </c>
      <c r="C64">
        <v>82</v>
      </c>
    </row>
    <row r="65" spans="2:3" ht="12.75">
      <c r="B65">
        <v>22</v>
      </c>
      <c r="C65">
        <v>117</v>
      </c>
    </row>
    <row r="66" spans="2:3" ht="12.75">
      <c r="B66">
        <v>18.5</v>
      </c>
      <c r="C66">
        <v>57</v>
      </c>
    </row>
    <row r="67" spans="2:3" ht="12.75">
      <c r="B67">
        <v>17.5</v>
      </c>
      <c r="C67">
        <v>56</v>
      </c>
    </row>
    <row r="68" spans="2:3" ht="12.75">
      <c r="B68">
        <v>18.5</v>
      </c>
      <c r="C68">
        <v>61</v>
      </c>
    </row>
    <row r="69" spans="2:3" ht="12.75">
      <c r="B69">
        <v>22</v>
      </c>
      <c r="C69">
        <v>118</v>
      </c>
    </row>
    <row r="70" spans="2:3" ht="12.75">
      <c r="B70">
        <v>18</v>
      </c>
      <c r="C70">
        <v>53</v>
      </c>
    </row>
    <row r="71" spans="2:3" ht="12.75">
      <c r="B71">
        <v>18</v>
      </c>
      <c r="C71">
        <v>61</v>
      </c>
    </row>
    <row r="72" spans="2:3" ht="12.75">
      <c r="B72">
        <v>15</v>
      </c>
      <c r="C72">
        <v>33</v>
      </c>
    </row>
    <row r="73" spans="2:3" ht="12.75">
      <c r="B73">
        <v>11.5</v>
      </c>
      <c r="C73">
        <v>13</v>
      </c>
    </row>
    <row r="74" spans="2:3" ht="12.75">
      <c r="B74">
        <v>10.5</v>
      </c>
      <c r="C74">
        <v>14</v>
      </c>
    </row>
    <row r="75" spans="2:3" ht="12.75">
      <c r="B75">
        <v>16</v>
      </c>
      <c r="C75">
        <v>46</v>
      </c>
    </row>
    <row r="76" spans="2:3" ht="12.75">
      <c r="B76">
        <v>18</v>
      </c>
      <c r="C76">
        <v>60</v>
      </c>
    </row>
    <row r="77" spans="2:3" ht="12.75">
      <c r="B77">
        <v>10.5</v>
      </c>
      <c r="C77">
        <v>11</v>
      </c>
    </row>
    <row r="78" spans="2:3" ht="12.75">
      <c r="B78">
        <v>21</v>
      </c>
      <c r="C78">
        <v>89</v>
      </c>
    </row>
    <row r="79" spans="2:3" ht="12.75">
      <c r="B79">
        <v>18</v>
      </c>
      <c r="C79">
        <v>56</v>
      </c>
    </row>
    <row r="80" spans="2:3" ht="12.75">
      <c r="B80">
        <v>26.5</v>
      </c>
      <c r="C80">
        <v>183</v>
      </c>
    </row>
    <row r="81" spans="2:3" ht="12.75">
      <c r="B81">
        <v>22</v>
      </c>
      <c r="C81">
        <v>102</v>
      </c>
    </row>
    <row r="82" spans="2:3" ht="12.75">
      <c r="B82">
        <v>19.5</v>
      </c>
      <c r="C82">
        <v>67</v>
      </c>
    </row>
    <row r="83" spans="2:3" ht="12.75">
      <c r="B83">
        <v>18</v>
      </c>
      <c r="C83">
        <v>59</v>
      </c>
    </row>
    <row r="84" spans="2:3" ht="12.75">
      <c r="B84">
        <v>17.5</v>
      </c>
      <c r="C84">
        <v>50</v>
      </c>
    </row>
    <row r="85" spans="2:3" ht="12.75">
      <c r="B85">
        <v>26</v>
      </c>
      <c r="C85">
        <v>185</v>
      </c>
    </row>
    <row r="86" spans="2:3" ht="12.75">
      <c r="B86">
        <v>20</v>
      </c>
      <c r="C86">
        <v>80</v>
      </c>
    </row>
    <row r="87" spans="2:3" ht="12.75">
      <c r="B87">
        <v>20</v>
      </c>
      <c r="C87">
        <v>80</v>
      </c>
    </row>
    <row r="88" spans="2:3" ht="12.75">
      <c r="B88">
        <v>11.5</v>
      </c>
      <c r="C88">
        <v>18</v>
      </c>
    </row>
    <row r="89" spans="2:3" ht="12.75">
      <c r="B89">
        <v>19.5</v>
      </c>
      <c r="C89">
        <v>55</v>
      </c>
    </row>
    <row r="90" spans="2:3" ht="12.75">
      <c r="B90">
        <v>13</v>
      </c>
      <c r="C90">
        <v>20</v>
      </c>
    </row>
    <row r="91" spans="2:3" ht="12.75">
      <c r="B91">
        <v>20</v>
      </c>
      <c r="C91">
        <v>74</v>
      </c>
    </row>
    <row r="92" spans="2:3" ht="12.75">
      <c r="B92">
        <v>11.5</v>
      </c>
      <c r="C92">
        <v>15</v>
      </c>
    </row>
    <row r="93" spans="2:3" ht="12.75">
      <c r="B93">
        <v>13</v>
      </c>
      <c r="C93">
        <v>24</v>
      </c>
    </row>
    <row r="94" spans="2:4" ht="12.75">
      <c r="B94">
        <v>16.5</v>
      </c>
      <c r="C94">
        <v>42</v>
      </c>
      <c r="D94" t="s">
        <v>39</v>
      </c>
    </row>
    <row r="95" spans="2:3" ht="12.75">
      <c r="B95">
        <v>20</v>
      </c>
      <c r="C95">
        <v>80</v>
      </c>
    </row>
    <row r="96" spans="2:3" ht="12.75">
      <c r="B96">
        <v>24.5</v>
      </c>
      <c r="C96">
        <v>160</v>
      </c>
    </row>
    <row r="97" spans="2:3" ht="12.75">
      <c r="B97">
        <v>24</v>
      </c>
      <c r="C97">
        <v>144</v>
      </c>
    </row>
    <row r="98" spans="2:3" ht="12.75">
      <c r="B98">
        <v>24</v>
      </c>
      <c r="C98">
        <v>142</v>
      </c>
    </row>
    <row r="99" spans="2:3" ht="12.75">
      <c r="B99">
        <v>28.5</v>
      </c>
      <c r="C99">
        <v>247</v>
      </c>
    </row>
    <row r="100" spans="2:3" ht="12.75">
      <c r="B100">
        <v>20.5</v>
      </c>
      <c r="C100">
        <v>91</v>
      </c>
    </row>
    <row r="101" spans="2:3" ht="12.75">
      <c r="B101">
        <v>19</v>
      </c>
      <c r="C101">
        <v>68</v>
      </c>
    </row>
    <row r="102" spans="2:3" ht="12.75">
      <c r="B102">
        <v>23</v>
      </c>
      <c r="C102">
        <v>110</v>
      </c>
    </row>
    <row r="103" spans="2:3" ht="12.75">
      <c r="B103">
        <v>20.5</v>
      </c>
      <c r="C103">
        <v>90</v>
      </c>
    </row>
    <row r="104" spans="2:3" ht="12.75">
      <c r="B104">
        <v>18.5</v>
      </c>
      <c r="C104">
        <v>61</v>
      </c>
    </row>
    <row r="105" spans="2:3" ht="12.75">
      <c r="B105">
        <v>16.5</v>
      </c>
      <c r="C105">
        <v>53</v>
      </c>
    </row>
    <row r="106" spans="2:3" ht="12.75">
      <c r="B106">
        <v>17.5</v>
      </c>
      <c r="C106">
        <v>53</v>
      </c>
    </row>
    <row r="107" spans="2:3" ht="12.75">
      <c r="B107">
        <v>15</v>
      </c>
      <c r="C107">
        <v>33</v>
      </c>
    </row>
    <row r="108" spans="2:3" ht="12.75">
      <c r="B108">
        <v>16.5</v>
      </c>
      <c r="C108">
        <v>62</v>
      </c>
    </row>
    <row r="109" spans="2:3" ht="12.75">
      <c r="B109">
        <v>20.5</v>
      </c>
      <c r="C109">
        <v>88</v>
      </c>
    </row>
    <row r="110" spans="2:3" ht="12.75">
      <c r="B110">
        <v>17.5</v>
      </c>
      <c r="C110">
        <v>50</v>
      </c>
    </row>
    <row r="111" spans="2:3" ht="12.75">
      <c r="B111">
        <v>18.5</v>
      </c>
      <c r="C111">
        <v>63</v>
      </c>
    </row>
    <row r="112" spans="2:3" ht="12.75">
      <c r="B112">
        <v>17.5</v>
      </c>
      <c r="C112">
        <v>53</v>
      </c>
    </row>
    <row r="113" spans="2:3" ht="12.75">
      <c r="B113">
        <v>19</v>
      </c>
      <c r="C113">
        <v>66</v>
      </c>
    </row>
    <row r="114" spans="2:3" ht="12.75">
      <c r="B114">
        <v>18.5</v>
      </c>
      <c r="C114">
        <v>69</v>
      </c>
    </row>
    <row r="115" spans="2:3" ht="12.75">
      <c r="B115">
        <v>12.5</v>
      </c>
      <c r="C115">
        <v>20</v>
      </c>
    </row>
    <row r="116" spans="2:3" ht="12.75">
      <c r="B116">
        <v>19.5</v>
      </c>
      <c r="C116">
        <v>69</v>
      </c>
    </row>
    <row r="117" spans="2:3" ht="12.75">
      <c r="B117">
        <v>12.5</v>
      </c>
      <c r="C117">
        <v>22</v>
      </c>
    </row>
    <row r="118" spans="2:3" ht="12.75">
      <c r="B118">
        <v>21</v>
      </c>
      <c r="C118">
        <v>96</v>
      </c>
    </row>
    <row r="119" spans="2:3" ht="12.75">
      <c r="B119">
        <v>21.5</v>
      </c>
      <c r="C119">
        <v>96</v>
      </c>
    </row>
    <row r="120" spans="2:3" ht="12.75">
      <c r="B120">
        <v>16.5</v>
      </c>
      <c r="C120">
        <v>48</v>
      </c>
    </row>
    <row r="121" spans="2:3" ht="12.75">
      <c r="B121">
        <v>18.5</v>
      </c>
      <c r="C121">
        <v>63</v>
      </c>
    </row>
    <row r="122" spans="2:3" ht="12.75">
      <c r="B122">
        <v>13.5</v>
      </c>
      <c r="C122">
        <v>24</v>
      </c>
    </row>
    <row r="123" spans="2:3" ht="12.75">
      <c r="B123">
        <v>22.5</v>
      </c>
      <c r="C123">
        <v>144</v>
      </c>
    </row>
    <row r="124" spans="2:3" ht="12.75">
      <c r="B124">
        <v>15.5</v>
      </c>
      <c r="C124">
        <v>37</v>
      </c>
    </row>
    <row r="125" spans="2:3" ht="12.75">
      <c r="B125">
        <v>18.5</v>
      </c>
      <c r="C125">
        <v>67</v>
      </c>
    </row>
    <row r="126" spans="2:3" ht="12.75">
      <c r="B126">
        <v>19</v>
      </c>
      <c r="C126">
        <v>66</v>
      </c>
    </row>
    <row r="127" spans="2:3" ht="12.75">
      <c r="B127">
        <v>10</v>
      </c>
      <c r="C127">
        <v>10</v>
      </c>
    </row>
    <row r="128" spans="2:3" ht="12.75">
      <c r="B128">
        <v>16.5</v>
      </c>
      <c r="C128">
        <v>47</v>
      </c>
    </row>
    <row r="129" spans="2:3" ht="12.75">
      <c r="B129">
        <v>16.5</v>
      </c>
      <c r="C129">
        <v>43</v>
      </c>
    </row>
    <row r="130" spans="2:3" ht="12.75">
      <c r="B130">
        <v>20</v>
      </c>
      <c r="C130">
        <v>77</v>
      </c>
    </row>
    <row r="131" spans="2:3" ht="12.75">
      <c r="B131">
        <v>16</v>
      </c>
      <c r="C131">
        <v>42</v>
      </c>
    </row>
    <row r="132" spans="2:3" ht="12.75">
      <c r="B132">
        <v>12</v>
      </c>
      <c r="C132">
        <v>18</v>
      </c>
    </row>
    <row r="133" spans="2:3" ht="12.75">
      <c r="B133">
        <v>10</v>
      </c>
      <c r="C133">
        <v>12</v>
      </c>
    </row>
    <row r="134" spans="2:7" ht="12.75">
      <c r="B134">
        <v>13</v>
      </c>
      <c r="C134">
        <v>22</v>
      </c>
      <c r="F134">
        <v>15</v>
      </c>
      <c r="G134">
        <v>40</v>
      </c>
    </row>
    <row r="135" spans="2:3" ht="12.75">
      <c r="B135">
        <v>11</v>
      </c>
      <c r="C135">
        <v>14</v>
      </c>
    </row>
    <row r="136" spans="2:3" ht="12.75">
      <c r="B136">
        <v>9</v>
      </c>
      <c r="C136">
        <v>8</v>
      </c>
    </row>
    <row r="137" spans="2:3" ht="12.75">
      <c r="B137">
        <v>11</v>
      </c>
      <c r="C137">
        <v>15</v>
      </c>
    </row>
    <row r="138" spans="2:3" ht="12.75">
      <c r="B138">
        <v>10.5</v>
      </c>
      <c r="C138">
        <v>13</v>
      </c>
    </row>
    <row r="139" spans="2:3" ht="12.75">
      <c r="B139">
        <v>19.5</v>
      </c>
      <c r="C139">
        <v>77</v>
      </c>
    </row>
    <row r="140" spans="2:3" ht="12.75">
      <c r="B140">
        <v>8.5</v>
      </c>
      <c r="C140">
        <v>9</v>
      </c>
    </row>
    <row r="141" spans="2:3" ht="12.75">
      <c r="B141">
        <v>12</v>
      </c>
      <c r="C141">
        <v>15</v>
      </c>
    </row>
    <row r="142" spans="2:3" ht="12.75">
      <c r="B142">
        <v>21</v>
      </c>
      <c r="C142">
        <v>81</v>
      </c>
    </row>
    <row r="143" spans="2:3" ht="12.75">
      <c r="B143">
        <v>10.5</v>
      </c>
      <c r="C143">
        <v>16</v>
      </c>
    </row>
    <row r="144" spans="2:3" ht="12.75">
      <c r="B144">
        <v>22</v>
      </c>
      <c r="C144">
        <v>93</v>
      </c>
    </row>
    <row r="145" spans="2:3" ht="12.75">
      <c r="B145">
        <v>18</v>
      </c>
      <c r="C145">
        <v>58</v>
      </c>
    </row>
    <row r="146" spans="2:3" ht="12.75">
      <c r="B146">
        <v>19.5</v>
      </c>
      <c r="C146">
        <v>68</v>
      </c>
    </row>
    <row r="147" spans="2:3" ht="12.75">
      <c r="B147">
        <v>10.5</v>
      </c>
      <c r="C147">
        <v>13</v>
      </c>
    </row>
    <row r="148" spans="2:3" ht="12.75">
      <c r="B148">
        <v>17.5</v>
      </c>
      <c r="C148">
        <v>55</v>
      </c>
    </row>
    <row r="149" spans="2:3" ht="12.75">
      <c r="B149">
        <v>9</v>
      </c>
      <c r="C149">
        <v>8</v>
      </c>
    </row>
    <row r="150" spans="2:3" ht="12.75">
      <c r="B150">
        <v>11</v>
      </c>
      <c r="C150">
        <v>13</v>
      </c>
    </row>
    <row r="151" spans="2:3" ht="12.75">
      <c r="B151">
        <v>9</v>
      </c>
      <c r="C151">
        <v>15</v>
      </c>
    </row>
    <row r="152" spans="2:3" ht="12.75">
      <c r="B152">
        <v>10</v>
      </c>
      <c r="C152">
        <v>12</v>
      </c>
    </row>
    <row r="153" spans="2:3" ht="12.75">
      <c r="B153">
        <v>19.5</v>
      </c>
      <c r="C153">
        <v>70</v>
      </c>
    </row>
    <row r="154" spans="2:3" ht="12.75">
      <c r="B154">
        <v>20</v>
      </c>
      <c r="C154">
        <v>77</v>
      </c>
    </row>
    <row r="155" spans="2:3" ht="12.75">
      <c r="B155">
        <v>12.5</v>
      </c>
      <c r="C155">
        <v>20</v>
      </c>
    </row>
    <row r="156" spans="2:3" ht="12.75">
      <c r="B156">
        <v>19.5</v>
      </c>
      <c r="C156">
        <v>69</v>
      </c>
    </row>
    <row r="157" spans="2:3" ht="12.75">
      <c r="B157">
        <v>17.5</v>
      </c>
      <c r="C157">
        <v>54</v>
      </c>
    </row>
    <row r="158" spans="2:3" ht="12.75">
      <c r="B158">
        <v>22</v>
      </c>
      <c r="C158">
        <v>89</v>
      </c>
    </row>
    <row r="159" spans="2:3" ht="12.75">
      <c r="B159">
        <v>9</v>
      </c>
      <c r="C159">
        <v>9</v>
      </c>
    </row>
    <row r="160" spans="2:3" ht="12.75">
      <c r="B160">
        <v>10.5</v>
      </c>
      <c r="C160">
        <v>12</v>
      </c>
    </row>
    <row r="161" spans="2:3" ht="12.75">
      <c r="B161">
        <v>17</v>
      </c>
      <c r="C161">
        <v>47</v>
      </c>
    </row>
    <row r="162" spans="2:3" ht="12.75">
      <c r="B162">
        <v>17.5</v>
      </c>
      <c r="C162">
        <v>59</v>
      </c>
    </row>
    <row r="163" spans="2:3" ht="12.75">
      <c r="B163">
        <v>12.5</v>
      </c>
      <c r="C163">
        <v>21</v>
      </c>
    </row>
    <row r="164" spans="2:3" ht="12.75">
      <c r="B164">
        <v>11</v>
      </c>
      <c r="C164">
        <v>15</v>
      </c>
    </row>
    <row r="165" spans="2:3" ht="12.75">
      <c r="B165">
        <v>10.5</v>
      </c>
      <c r="C165">
        <v>13</v>
      </c>
    </row>
    <row r="166" spans="2:3" ht="12.75">
      <c r="B166">
        <v>16</v>
      </c>
      <c r="C166">
        <v>39</v>
      </c>
    </row>
    <row r="167" spans="2:3" ht="12.75">
      <c r="B167">
        <v>21</v>
      </c>
      <c r="C167">
        <v>109</v>
      </c>
    </row>
    <row r="168" spans="2:3" ht="12.75">
      <c r="B168">
        <v>22.5</v>
      </c>
      <c r="C168">
        <v>125</v>
      </c>
    </row>
    <row r="169" spans="2:3" ht="12.75">
      <c r="B169">
        <v>17.5</v>
      </c>
      <c r="C169">
        <v>51</v>
      </c>
    </row>
    <row r="170" spans="2:3" ht="12.75">
      <c r="B170">
        <v>15</v>
      </c>
      <c r="C170">
        <v>34</v>
      </c>
    </row>
    <row r="171" spans="2:3" ht="12.75">
      <c r="B171">
        <v>11.5</v>
      </c>
      <c r="C171">
        <v>15</v>
      </c>
    </row>
    <row r="172" spans="2:3" ht="12.75">
      <c r="B172">
        <v>10</v>
      </c>
      <c r="C172">
        <v>11</v>
      </c>
    </row>
    <row r="173" spans="2:3" ht="12.75">
      <c r="B173">
        <v>17.5</v>
      </c>
      <c r="C173">
        <v>56</v>
      </c>
    </row>
    <row r="174" spans="2:3" ht="12.75">
      <c r="B174">
        <v>18.5</v>
      </c>
      <c r="C174">
        <v>69</v>
      </c>
    </row>
    <row r="175" spans="2:3" ht="12.75">
      <c r="B175">
        <v>17.5</v>
      </c>
      <c r="C175">
        <v>53</v>
      </c>
    </row>
    <row r="176" spans="2:3" ht="12.75">
      <c r="B176">
        <v>11.5</v>
      </c>
      <c r="C176">
        <v>17</v>
      </c>
    </row>
    <row r="177" spans="2:3" ht="12.75">
      <c r="B177">
        <v>11.5</v>
      </c>
      <c r="C177">
        <v>17</v>
      </c>
    </row>
    <row r="178" spans="2:3" ht="12.75">
      <c r="B178">
        <v>18</v>
      </c>
      <c r="C178">
        <v>56</v>
      </c>
    </row>
    <row r="179" spans="2:3" ht="12.75">
      <c r="B179">
        <v>9</v>
      </c>
      <c r="C179">
        <v>10</v>
      </c>
    </row>
    <row r="180" spans="2:3" ht="12.75">
      <c r="B180">
        <v>17.5</v>
      </c>
      <c r="C180">
        <v>51</v>
      </c>
    </row>
    <row r="181" spans="2:3" ht="12.75">
      <c r="B181">
        <v>18.5</v>
      </c>
      <c r="C181">
        <v>58</v>
      </c>
    </row>
    <row r="182" spans="2:3" ht="12.75">
      <c r="B182">
        <v>10.5</v>
      </c>
      <c r="C182">
        <v>14</v>
      </c>
    </row>
    <row r="183" spans="2:3" ht="12.75">
      <c r="B183">
        <v>10</v>
      </c>
      <c r="C183">
        <v>11</v>
      </c>
    </row>
    <row r="184" spans="2:3" ht="12.75">
      <c r="B184">
        <v>9</v>
      </c>
      <c r="C184">
        <v>8</v>
      </c>
    </row>
    <row r="185" spans="2:3" ht="12.75">
      <c r="B185">
        <v>10</v>
      </c>
      <c r="C185">
        <v>11</v>
      </c>
    </row>
    <row r="186" spans="2:3" ht="12.75">
      <c r="B186">
        <v>9</v>
      </c>
      <c r="C186">
        <v>15</v>
      </c>
    </row>
    <row r="187" spans="2:3" ht="12.75">
      <c r="B187">
        <v>17.5</v>
      </c>
      <c r="C187">
        <v>56</v>
      </c>
    </row>
    <row r="188" spans="2:3" ht="12.75">
      <c r="B188">
        <v>12</v>
      </c>
      <c r="C188">
        <v>20</v>
      </c>
    </row>
    <row r="189" spans="2:3" ht="12.75">
      <c r="B189">
        <v>17.5</v>
      </c>
      <c r="C189">
        <v>54</v>
      </c>
    </row>
    <row r="190" spans="2:3" ht="12.75">
      <c r="B190">
        <v>11</v>
      </c>
      <c r="C190">
        <v>14</v>
      </c>
    </row>
    <row r="191" spans="2:3" ht="12.75">
      <c r="B191">
        <v>12.5</v>
      </c>
      <c r="C191">
        <v>18</v>
      </c>
    </row>
    <row r="192" spans="2:3" ht="12.75">
      <c r="B192">
        <v>12.5</v>
      </c>
      <c r="C192">
        <v>21</v>
      </c>
    </row>
    <row r="193" spans="2:3" ht="12.75">
      <c r="B193">
        <v>17.5</v>
      </c>
      <c r="C193">
        <v>53</v>
      </c>
    </row>
    <row r="194" spans="2:3" ht="12.75">
      <c r="B194">
        <v>23</v>
      </c>
      <c r="C194">
        <v>122</v>
      </c>
    </row>
    <row r="195" spans="2:3" ht="12.75">
      <c r="B195">
        <v>19.5</v>
      </c>
      <c r="C195">
        <v>87</v>
      </c>
    </row>
    <row r="196" spans="2:3" ht="12.75">
      <c r="B196">
        <v>11.5</v>
      </c>
      <c r="C196">
        <v>15</v>
      </c>
    </row>
    <row r="197" spans="2:3" ht="12.75">
      <c r="B197">
        <v>12</v>
      </c>
      <c r="C197">
        <v>19</v>
      </c>
    </row>
    <row r="198" spans="2:3" ht="12.75">
      <c r="B198">
        <v>9</v>
      </c>
      <c r="C198">
        <v>10</v>
      </c>
    </row>
    <row r="199" spans="2:3" ht="12.75">
      <c r="B199">
        <v>8</v>
      </c>
      <c r="C199">
        <v>5</v>
      </c>
    </row>
    <row r="200" spans="2:3" ht="12.75">
      <c r="B200">
        <v>20</v>
      </c>
      <c r="C200">
        <v>82</v>
      </c>
    </row>
    <row r="201" spans="2:3" ht="12.75">
      <c r="B201">
        <v>7</v>
      </c>
      <c r="C201">
        <v>4</v>
      </c>
    </row>
    <row r="202" spans="2:3" ht="12.75">
      <c r="B202">
        <v>10.5</v>
      </c>
      <c r="C202">
        <v>12</v>
      </c>
    </row>
    <row r="203" spans="2:3" ht="12.75">
      <c r="B203">
        <v>9</v>
      </c>
      <c r="C203">
        <v>10</v>
      </c>
    </row>
    <row r="204" spans="2:3" ht="12.75">
      <c r="B204">
        <v>15</v>
      </c>
      <c r="C204">
        <v>33</v>
      </c>
    </row>
    <row r="205" spans="2:3" ht="12.75">
      <c r="B205">
        <v>21</v>
      </c>
      <c r="C205">
        <v>98</v>
      </c>
    </row>
    <row r="206" spans="2:3" ht="12.75">
      <c r="B206">
        <v>19.5</v>
      </c>
      <c r="C206">
        <v>81</v>
      </c>
    </row>
    <row r="207" spans="2:3" ht="12.75">
      <c r="B207">
        <v>20</v>
      </c>
      <c r="C207">
        <v>90</v>
      </c>
    </row>
    <row r="208" spans="2:3" ht="12.75">
      <c r="B208">
        <v>17.5</v>
      </c>
      <c r="C208">
        <v>55</v>
      </c>
    </row>
    <row r="209" spans="2:3" ht="12.75">
      <c r="B209">
        <v>16.5</v>
      </c>
      <c r="C209">
        <v>50</v>
      </c>
    </row>
    <row r="210" spans="2:3" ht="12.75">
      <c r="B210">
        <v>18</v>
      </c>
      <c r="C210">
        <v>58</v>
      </c>
    </row>
    <row r="211" spans="2:3" ht="12.75">
      <c r="B211">
        <v>18</v>
      </c>
      <c r="C211">
        <v>57</v>
      </c>
    </row>
    <row r="212" spans="2:3" ht="12.75">
      <c r="B212">
        <v>12.5</v>
      </c>
      <c r="C212">
        <v>22</v>
      </c>
    </row>
    <row r="213" spans="2:3" ht="12.75">
      <c r="B213">
        <v>8.5</v>
      </c>
      <c r="C213">
        <v>7</v>
      </c>
    </row>
    <row r="214" spans="2:3" ht="12.75">
      <c r="B214">
        <v>22.5</v>
      </c>
      <c r="C214">
        <v>118</v>
      </c>
    </row>
    <row r="215" spans="2:3" ht="12.75">
      <c r="B215">
        <v>11</v>
      </c>
      <c r="C215">
        <v>16</v>
      </c>
    </row>
    <row r="216" spans="2:3" ht="12.75">
      <c r="B216">
        <v>19.5</v>
      </c>
      <c r="C216">
        <v>65</v>
      </c>
    </row>
    <row r="217" spans="2:3" ht="12.75">
      <c r="B217">
        <v>19</v>
      </c>
      <c r="C217">
        <v>67</v>
      </c>
    </row>
    <row r="218" spans="2:3" ht="12.75">
      <c r="B218">
        <v>12</v>
      </c>
      <c r="C218">
        <v>20</v>
      </c>
    </row>
    <row r="219" spans="2:3" ht="12.75">
      <c r="B219">
        <v>10.5</v>
      </c>
      <c r="C219">
        <v>14</v>
      </c>
    </row>
    <row r="220" spans="2:3" ht="12.75">
      <c r="B220">
        <v>16.5</v>
      </c>
      <c r="C220">
        <v>52</v>
      </c>
    </row>
    <row r="221" spans="2:3" ht="12.75">
      <c r="B221">
        <v>17</v>
      </c>
      <c r="C221">
        <v>48</v>
      </c>
    </row>
    <row r="222" spans="2:3" ht="12.75">
      <c r="B222">
        <v>10.5</v>
      </c>
      <c r="C222">
        <v>10</v>
      </c>
    </row>
    <row r="223" spans="2:3" ht="12.75">
      <c r="B223">
        <v>17.5</v>
      </c>
      <c r="C223">
        <v>50</v>
      </c>
    </row>
    <row r="224" spans="2:3" ht="12.75">
      <c r="B224">
        <v>22.5</v>
      </c>
      <c r="C224">
        <v>110</v>
      </c>
    </row>
    <row r="225" spans="2:3" ht="12.75">
      <c r="B225">
        <v>25.5</v>
      </c>
      <c r="C225">
        <v>171</v>
      </c>
    </row>
    <row r="226" spans="2:3" ht="12.75">
      <c r="B226">
        <v>25.5</v>
      </c>
      <c r="C226">
        <v>184</v>
      </c>
    </row>
    <row r="227" spans="2:3" ht="12.75">
      <c r="B227">
        <v>20</v>
      </c>
      <c r="C227">
        <v>85</v>
      </c>
    </row>
    <row r="228" spans="2:3" ht="12.75">
      <c r="B228">
        <v>17.5</v>
      </c>
      <c r="C228">
        <v>57</v>
      </c>
    </row>
    <row r="229" spans="2:3" ht="12.75">
      <c r="B229">
        <v>10.5</v>
      </c>
      <c r="C229">
        <v>12</v>
      </c>
    </row>
    <row r="230" spans="2:3" ht="12.75">
      <c r="B230">
        <v>10</v>
      </c>
      <c r="C230">
        <v>13</v>
      </c>
    </row>
    <row r="231" spans="2:3" ht="12.75">
      <c r="B231">
        <v>12</v>
      </c>
      <c r="C231">
        <v>19</v>
      </c>
    </row>
    <row r="232" spans="2:3" ht="12.75">
      <c r="B232">
        <v>16</v>
      </c>
      <c r="C232">
        <v>44</v>
      </c>
    </row>
    <row r="233" spans="2:3" ht="12.75">
      <c r="B233">
        <v>21</v>
      </c>
      <c r="C233">
        <v>90</v>
      </c>
    </row>
    <row r="234" spans="2:3" ht="12.75">
      <c r="B234">
        <v>18</v>
      </c>
      <c r="C234">
        <v>58</v>
      </c>
    </row>
    <row r="235" spans="2:3" ht="12.75">
      <c r="B235">
        <v>9.5</v>
      </c>
      <c r="C235">
        <v>9</v>
      </c>
    </row>
    <row r="236" spans="2:3" ht="12.75">
      <c r="B236">
        <v>11.5</v>
      </c>
      <c r="C236">
        <v>12</v>
      </c>
    </row>
    <row r="237" spans="2:3" ht="12.75">
      <c r="B237">
        <v>18</v>
      </c>
      <c r="C237">
        <v>57</v>
      </c>
    </row>
    <row r="238" spans="2:3" ht="12.75">
      <c r="B238">
        <v>17</v>
      </c>
      <c r="C238">
        <v>51</v>
      </c>
    </row>
    <row r="239" spans="2:3" ht="12.75">
      <c r="B239">
        <v>12</v>
      </c>
      <c r="C239">
        <v>20</v>
      </c>
    </row>
    <row r="240" spans="2:3" ht="12.75">
      <c r="B240">
        <v>17.5</v>
      </c>
      <c r="C240">
        <v>54</v>
      </c>
    </row>
    <row r="241" spans="2:3" ht="12.75">
      <c r="B241">
        <v>10</v>
      </c>
      <c r="C241">
        <v>13</v>
      </c>
    </row>
    <row r="242" spans="2:3" ht="12.75">
      <c r="B242">
        <v>20</v>
      </c>
      <c r="C242">
        <v>81</v>
      </c>
    </row>
    <row r="243" spans="2:3" ht="12.75">
      <c r="B243">
        <v>17.5</v>
      </c>
      <c r="C243">
        <v>55</v>
      </c>
    </row>
    <row r="244" spans="2:3" ht="12.75">
      <c r="B244">
        <v>15.5</v>
      </c>
      <c r="C244">
        <v>40</v>
      </c>
    </row>
    <row r="245" spans="2:3" ht="12.75">
      <c r="B245">
        <v>11.5</v>
      </c>
      <c r="C245">
        <v>17</v>
      </c>
    </row>
    <row r="246" spans="2:3" ht="12.75">
      <c r="B246">
        <v>18.5</v>
      </c>
      <c r="C246">
        <v>60</v>
      </c>
    </row>
    <row r="247" spans="2:3" ht="12.75">
      <c r="B247">
        <v>15.5</v>
      </c>
      <c r="C247">
        <v>37</v>
      </c>
    </row>
    <row r="248" spans="2:3" ht="12.75">
      <c r="B248">
        <v>19.5</v>
      </c>
      <c r="C248">
        <v>82</v>
      </c>
    </row>
    <row r="249" spans="2:3" ht="12.75">
      <c r="B249">
        <v>11</v>
      </c>
      <c r="C249">
        <v>14</v>
      </c>
    </row>
    <row r="250" spans="2:3" ht="12.75">
      <c r="B250">
        <v>20.5</v>
      </c>
      <c r="C250">
        <v>90</v>
      </c>
    </row>
    <row r="251" spans="2:3" ht="12.75">
      <c r="B251">
        <v>10.5</v>
      </c>
      <c r="C251">
        <v>14</v>
      </c>
    </row>
    <row r="252" spans="2:3" ht="12.75">
      <c r="B252">
        <v>17.5</v>
      </c>
      <c r="C252">
        <v>7</v>
      </c>
    </row>
    <row r="253" spans="2:4" ht="12.75">
      <c r="B253">
        <v>12</v>
      </c>
      <c r="C253">
        <v>17</v>
      </c>
      <c r="D253" t="s">
        <v>40</v>
      </c>
    </row>
    <row r="254" spans="2:3" ht="12.75">
      <c r="B254">
        <v>12</v>
      </c>
      <c r="C254">
        <v>20</v>
      </c>
    </row>
    <row r="255" spans="2:3" ht="12.75">
      <c r="B255">
        <v>11.5</v>
      </c>
      <c r="C255">
        <v>18</v>
      </c>
    </row>
    <row r="256" spans="2:3" ht="12.75">
      <c r="B256">
        <v>95</v>
      </c>
      <c r="C256">
        <v>11</v>
      </c>
    </row>
    <row r="257" spans="2:3" ht="12.75">
      <c r="B257">
        <v>16</v>
      </c>
      <c r="C257">
        <v>38</v>
      </c>
    </row>
    <row r="258" spans="2:3" ht="12.75">
      <c r="B258">
        <v>13</v>
      </c>
      <c r="C258">
        <v>22</v>
      </c>
    </row>
    <row r="259" spans="2:3" ht="12.75">
      <c r="B259">
        <v>10.5</v>
      </c>
      <c r="C259">
        <v>13</v>
      </c>
    </row>
    <row r="260" spans="2:3" ht="12.75">
      <c r="B260">
        <v>20</v>
      </c>
      <c r="C260">
        <v>80</v>
      </c>
    </row>
    <row r="261" spans="2:3" ht="12.75">
      <c r="B261">
        <v>20</v>
      </c>
      <c r="C261">
        <v>80</v>
      </c>
    </row>
    <row r="262" spans="2:3" ht="12.75">
      <c r="B262">
        <v>18</v>
      </c>
      <c r="C262">
        <v>61</v>
      </c>
    </row>
    <row r="263" spans="2:3" ht="12.75">
      <c r="B263">
        <v>10.5</v>
      </c>
      <c r="C263">
        <v>14</v>
      </c>
    </row>
    <row r="264" spans="2:3" ht="12.75">
      <c r="B264">
        <v>18</v>
      </c>
      <c r="C264">
        <v>70</v>
      </c>
    </row>
    <row r="265" spans="2:3" ht="12.75">
      <c r="B265">
        <v>19.5</v>
      </c>
      <c r="C265">
        <v>73</v>
      </c>
    </row>
    <row r="266" spans="2:3" ht="12.75">
      <c r="B266">
        <v>11</v>
      </c>
      <c r="C266">
        <v>15</v>
      </c>
    </row>
    <row r="267" spans="2:3" ht="12.75">
      <c r="B267">
        <v>20</v>
      </c>
      <c r="C267">
        <v>77</v>
      </c>
    </row>
    <row r="268" spans="2:3" ht="12.75">
      <c r="B268">
        <v>17.5</v>
      </c>
      <c r="C268">
        <v>53</v>
      </c>
    </row>
    <row r="269" spans="2:3" ht="12.75">
      <c r="B269">
        <v>10.5</v>
      </c>
      <c r="C269">
        <v>13</v>
      </c>
    </row>
    <row r="270" spans="2:3" ht="12.75">
      <c r="B270">
        <v>11</v>
      </c>
      <c r="C270">
        <v>15</v>
      </c>
    </row>
    <row r="271" spans="2:3" ht="12.75">
      <c r="B271">
        <v>10.5</v>
      </c>
      <c r="C271">
        <v>11</v>
      </c>
    </row>
    <row r="272" spans="2:3" ht="12.75">
      <c r="B272">
        <v>11</v>
      </c>
      <c r="C272">
        <v>13</v>
      </c>
    </row>
    <row r="273" spans="2:3" ht="12.75">
      <c r="B273">
        <v>9.5</v>
      </c>
      <c r="C273">
        <v>10</v>
      </c>
    </row>
    <row r="274" spans="2:3" ht="12.75">
      <c r="B274">
        <v>21</v>
      </c>
      <c r="C274">
        <v>106</v>
      </c>
    </row>
    <row r="275" spans="2:3" ht="12.75">
      <c r="B275">
        <v>19.5</v>
      </c>
      <c r="C275">
        <v>79</v>
      </c>
    </row>
    <row r="276" spans="2:3" ht="12.75">
      <c r="B276">
        <v>17.5</v>
      </c>
      <c r="C276">
        <v>53</v>
      </c>
    </row>
    <row r="277" spans="2:3" ht="12.75">
      <c r="B277">
        <v>19.5</v>
      </c>
      <c r="C277">
        <v>76</v>
      </c>
    </row>
    <row r="278" spans="2:3" ht="12.75">
      <c r="B278">
        <v>17.5</v>
      </c>
      <c r="C278">
        <v>54</v>
      </c>
    </row>
    <row r="279" spans="2:3" ht="12.75">
      <c r="B279">
        <v>11</v>
      </c>
      <c r="C279">
        <v>16</v>
      </c>
    </row>
    <row r="280" spans="2:3" ht="12.75">
      <c r="B280">
        <v>18</v>
      </c>
      <c r="C280">
        <v>57</v>
      </c>
    </row>
    <row r="281" spans="2:3" ht="12.75">
      <c r="B281">
        <v>12</v>
      </c>
      <c r="C281">
        <v>17</v>
      </c>
    </row>
    <row r="282" spans="2:3" ht="12.75">
      <c r="B282">
        <v>11.5</v>
      </c>
      <c r="C282">
        <v>16</v>
      </c>
    </row>
    <row r="283" spans="2:3" ht="12.75">
      <c r="B283">
        <v>6</v>
      </c>
      <c r="C283">
        <v>3</v>
      </c>
    </row>
    <row r="284" spans="2:3" ht="12.75">
      <c r="B284">
        <v>11</v>
      </c>
      <c r="C284">
        <v>15</v>
      </c>
    </row>
    <row r="285" spans="2:3" ht="12.75">
      <c r="B285">
        <v>20.5</v>
      </c>
      <c r="C285">
        <v>103</v>
      </c>
    </row>
    <row r="286" spans="2:3" ht="12.75">
      <c r="B286">
        <v>25</v>
      </c>
      <c r="C286">
        <v>187</v>
      </c>
    </row>
    <row r="287" spans="2:3" ht="12.75">
      <c r="B287">
        <v>18</v>
      </c>
      <c r="C287">
        <v>60</v>
      </c>
    </row>
    <row r="288" spans="2:3" ht="12.75">
      <c r="B288">
        <v>20</v>
      </c>
      <c r="C288">
        <v>80</v>
      </c>
    </row>
    <row r="289" spans="2:3" ht="12.75">
      <c r="B289">
        <v>18</v>
      </c>
      <c r="C289">
        <v>64</v>
      </c>
    </row>
    <row r="290" spans="2:3" ht="12.75">
      <c r="B290">
        <v>8.5</v>
      </c>
      <c r="C290">
        <v>5</v>
      </c>
    </row>
    <row r="291" spans="2:3" ht="12.75">
      <c r="B291">
        <v>9</v>
      </c>
      <c r="C291">
        <v>9</v>
      </c>
    </row>
    <row r="292" spans="2:3" ht="12.75">
      <c r="B292">
        <v>11</v>
      </c>
      <c r="C292">
        <v>16</v>
      </c>
    </row>
    <row r="293" spans="2:3" ht="12.75">
      <c r="B293">
        <v>18.5</v>
      </c>
      <c r="C293">
        <v>60</v>
      </c>
    </row>
    <row r="294" spans="2:3" ht="12.75">
      <c r="B294">
        <v>19.5</v>
      </c>
      <c r="C294">
        <v>67</v>
      </c>
    </row>
    <row r="295" spans="2:3" ht="12.75">
      <c r="B295">
        <v>20</v>
      </c>
      <c r="C295">
        <v>89</v>
      </c>
    </row>
    <row r="296" spans="2:3" ht="12.75">
      <c r="B296">
        <v>21</v>
      </c>
      <c r="C296">
        <v>88</v>
      </c>
    </row>
    <row r="297" spans="2:3" ht="12.75">
      <c r="B297">
        <v>16.5</v>
      </c>
      <c r="C297">
        <v>47</v>
      </c>
    </row>
    <row r="298" spans="2:3" ht="12.75">
      <c r="B298">
        <v>16.5</v>
      </c>
      <c r="C298">
        <v>40</v>
      </c>
    </row>
    <row r="299" spans="2:3" ht="12.75">
      <c r="B299">
        <v>15</v>
      </c>
      <c r="C299">
        <v>37</v>
      </c>
    </row>
    <row r="300" spans="2:3" ht="12.75">
      <c r="B300">
        <v>18</v>
      </c>
      <c r="C300">
        <v>56</v>
      </c>
    </row>
    <row r="301" spans="2:3" ht="12.75">
      <c r="B301">
        <v>17.5</v>
      </c>
      <c r="C301">
        <v>54</v>
      </c>
    </row>
    <row r="302" spans="2:3" ht="12.75">
      <c r="B302">
        <v>18.5</v>
      </c>
      <c r="C302">
        <v>70</v>
      </c>
    </row>
    <row r="303" spans="2:3" ht="12.75">
      <c r="B303">
        <v>17</v>
      </c>
      <c r="C303">
        <v>52</v>
      </c>
    </row>
    <row r="304" spans="2:3" ht="12.75">
      <c r="B304">
        <v>19</v>
      </c>
      <c r="C304">
        <v>65</v>
      </c>
    </row>
    <row r="305" spans="2:3" ht="12.75">
      <c r="B305">
        <v>17</v>
      </c>
      <c r="C305">
        <v>51</v>
      </c>
    </row>
    <row r="306" spans="2:3" ht="12.75">
      <c r="B306">
        <v>10.5</v>
      </c>
      <c r="C306">
        <v>14</v>
      </c>
    </row>
    <row r="307" spans="2:3" ht="12.75">
      <c r="B307">
        <v>9.5</v>
      </c>
      <c r="C307">
        <v>11</v>
      </c>
    </row>
    <row r="308" spans="2:3" ht="12.75">
      <c r="B308">
        <v>17.5</v>
      </c>
      <c r="C308">
        <v>55</v>
      </c>
    </row>
    <row r="309" spans="2:4" ht="12.75">
      <c r="B309">
        <v>18.5</v>
      </c>
      <c r="C309">
        <v>70</v>
      </c>
      <c r="D309" t="s">
        <v>39</v>
      </c>
    </row>
    <row r="310" spans="2:3" ht="12.75">
      <c r="B310">
        <v>10.5</v>
      </c>
      <c r="C310">
        <v>15</v>
      </c>
    </row>
    <row r="311" spans="2:3" ht="12.75">
      <c r="B311">
        <v>11.5</v>
      </c>
      <c r="C311">
        <v>21</v>
      </c>
    </row>
    <row r="312" spans="2:3" ht="12.75">
      <c r="B312">
        <v>11.5</v>
      </c>
      <c r="C312">
        <v>15</v>
      </c>
    </row>
    <row r="313" spans="2:3" ht="12.75">
      <c r="B313">
        <v>9.5</v>
      </c>
      <c r="C313">
        <v>10</v>
      </c>
    </row>
    <row r="314" spans="2:3" ht="12.75">
      <c r="B314">
        <v>15.5</v>
      </c>
      <c r="C314">
        <v>37</v>
      </c>
    </row>
    <row r="315" spans="2:3" ht="12.75">
      <c r="B315">
        <v>23.5</v>
      </c>
      <c r="C315">
        <v>138</v>
      </c>
    </row>
    <row r="316" spans="2:3" ht="12.75">
      <c r="B316">
        <v>16.5</v>
      </c>
      <c r="C316">
        <v>51</v>
      </c>
    </row>
    <row r="317" spans="2:3" ht="12.75">
      <c r="B317">
        <v>10.5</v>
      </c>
      <c r="C317">
        <v>13</v>
      </c>
    </row>
    <row r="318" spans="2:3" ht="12.75">
      <c r="B318">
        <v>16</v>
      </c>
      <c r="C318">
        <v>54</v>
      </c>
    </row>
    <row r="319" spans="2:3" ht="12.75">
      <c r="B319">
        <v>19.5</v>
      </c>
      <c r="C319">
        <v>78</v>
      </c>
    </row>
    <row r="320" spans="2:3" ht="12.75">
      <c r="B320">
        <v>21</v>
      </c>
      <c r="C320">
        <v>84</v>
      </c>
    </row>
    <row r="321" spans="2:3" ht="12.75">
      <c r="B321">
        <v>16.5</v>
      </c>
      <c r="C321">
        <v>50</v>
      </c>
    </row>
    <row r="322" spans="2:3" ht="12.75">
      <c r="B322">
        <v>18</v>
      </c>
      <c r="C322">
        <v>56</v>
      </c>
    </row>
    <row r="323" spans="2:3" ht="12.75">
      <c r="B323">
        <v>17</v>
      </c>
      <c r="C323">
        <v>48</v>
      </c>
    </row>
    <row r="324" spans="2:3" ht="12.75">
      <c r="B324">
        <v>10.5</v>
      </c>
      <c r="C324">
        <v>13</v>
      </c>
    </row>
    <row r="325" spans="2:3" ht="12.75">
      <c r="B325">
        <v>15</v>
      </c>
      <c r="C325">
        <v>36</v>
      </c>
    </row>
    <row r="326" spans="2:3" ht="12.75">
      <c r="B326">
        <v>18.5</v>
      </c>
      <c r="C326">
        <v>67</v>
      </c>
    </row>
    <row r="327" spans="2:3" ht="12.75">
      <c r="B327">
        <v>11</v>
      </c>
      <c r="C327">
        <v>16</v>
      </c>
    </row>
    <row r="328" spans="2:3" ht="12.75">
      <c r="B328">
        <v>10.5</v>
      </c>
      <c r="C328">
        <v>13</v>
      </c>
    </row>
    <row r="329" spans="2:3" ht="12.75">
      <c r="B329">
        <v>18.5</v>
      </c>
      <c r="C329">
        <v>60</v>
      </c>
    </row>
    <row r="330" spans="2:3" ht="12.75">
      <c r="B330">
        <v>16.5</v>
      </c>
      <c r="C330">
        <v>45</v>
      </c>
    </row>
    <row r="331" spans="2:3" ht="12.75">
      <c r="B331">
        <v>15</v>
      </c>
      <c r="C331">
        <v>36</v>
      </c>
    </row>
    <row r="332" spans="2:3" ht="12.75">
      <c r="B332">
        <v>26.5</v>
      </c>
      <c r="C332">
        <v>200</v>
      </c>
    </row>
    <row r="333" spans="2:3" ht="12.75">
      <c r="B333">
        <v>12</v>
      </c>
      <c r="C333">
        <v>22</v>
      </c>
    </row>
    <row r="334" spans="2:3" ht="12.75">
      <c r="B334">
        <v>20</v>
      </c>
      <c r="C334">
        <v>83</v>
      </c>
    </row>
    <row r="335" spans="2:3" ht="12.75">
      <c r="B335">
        <v>16</v>
      </c>
      <c r="C335">
        <v>41</v>
      </c>
    </row>
    <row r="336" spans="2:3" ht="12.75">
      <c r="B336">
        <v>15</v>
      </c>
      <c r="C336">
        <v>38</v>
      </c>
    </row>
    <row r="337" spans="2:4" ht="12.75">
      <c r="B337">
        <v>10.5</v>
      </c>
      <c r="C337">
        <v>16</v>
      </c>
      <c r="D337" t="s">
        <v>41</v>
      </c>
    </row>
    <row r="338" spans="2:3" ht="12.75">
      <c r="B338">
        <v>9.5</v>
      </c>
      <c r="C338">
        <v>10</v>
      </c>
    </row>
    <row r="339" spans="2:3" ht="12.75">
      <c r="B339">
        <v>18.5</v>
      </c>
      <c r="C339">
        <v>53</v>
      </c>
    </row>
    <row r="340" spans="2:3" ht="12.75">
      <c r="B340">
        <v>12</v>
      </c>
      <c r="C340">
        <v>20</v>
      </c>
    </row>
    <row r="341" spans="2:3" ht="12.75">
      <c r="B341">
        <v>12.5</v>
      </c>
      <c r="C341">
        <v>20</v>
      </c>
    </row>
    <row r="342" spans="2:7" ht="12.75">
      <c r="B342">
        <v>12.5</v>
      </c>
      <c r="C342">
        <v>24</v>
      </c>
      <c r="F342">
        <v>12.5</v>
      </c>
      <c r="G342">
        <v>24</v>
      </c>
    </row>
    <row r="343" spans="2:3" ht="12.75">
      <c r="B343">
        <v>10</v>
      </c>
      <c r="C343">
        <v>10</v>
      </c>
    </row>
    <row r="344" spans="2:3" ht="12.75">
      <c r="B344">
        <v>10</v>
      </c>
      <c r="C344">
        <v>11</v>
      </c>
    </row>
    <row r="345" spans="2:3" ht="12.75">
      <c r="B345">
        <v>10</v>
      </c>
      <c r="C345">
        <v>12</v>
      </c>
    </row>
    <row r="346" spans="2:3" ht="12.75">
      <c r="B346">
        <v>9</v>
      </c>
      <c r="C346">
        <v>15</v>
      </c>
    </row>
    <row r="347" spans="2:3" ht="12.75">
      <c r="B347">
        <v>18</v>
      </c>
      <c r="C347">
        <v>55</v>
      </c>
    </row>
    <row r="348" spans="2:3" ht="12.75">
      <c r="B348">
        <v>12.5</v>
      </c>
      <c r="C348">
        <v>22</v>
      </c>
    </row>
    <row r="349" spans="2:3" ht="12.75">
      <c r="B349">
        <v>16.5</v>
      </c>
      <c r="C349">
        <v>48</v>
      </c>
    </row>
    <row r="350" spans="2:3" ht="12.75">
      <c r="B350">
        <v>11.5</v>
      </c>
      <c r="C350">
        <v>19</v>
      </c>
    </row>
    <row r="351" spans="2:3" ht="12.75">
      <c r="B351">
        <v>8.5</v>
      </c>
      <c r="C351">
        <v>8</v>
      </c>
    </row>
    <row r="352" spans="2:3" ht="12.75">
      <c r="B352">
        <v>10</v>
      </c>
      <c r="C352">
        <v>10</v>
      </c>
    </row>
    <row r="353" spans="2:3" ht="12.75">
      <c r="B353">
        <v>9.5</v>
      </c>
      <c r="C353">
        <v>10</v>
      </c>
    </row>
    <row r="354" spans="2:3" ht="12.75">
      <c r="B354">
        <v>16.5</v>
      </c>
      <c r="C354">
        <v>49</v>
      </c>
    </row>
    <row r="355" spans="2:3" ht="12.75">
      <c r="B355">
        <v>12</v>
      </c>
      <c r="C355">
        <v>20</v>
      </c>
    </row>
    <row r="356" spans="2:3" ht="12.75">
      <c r="B356">
        <v>10.5</v>
      </c>
      <c r="C356">
        <v>14</v>
      </c>
    </row>
    <row r="357" spans="2:7" ht="12.75">
      <c r="B357">
        <v>10</v>
      </c>
      <c r="C357">
        <v>10</v>
      </c>
      <c r="F357">
        <v>12</v>
      </c>
      <c r="G357">
        <v>25</v>
      </c>
    </row>
    <row r="358" spans="2:3" ht="12.75">
      <c r="B358">
        <v>18</v>
      </c>
      <c r="C358">
        <v>53</v>
      </c>
    </row>
    <row r="359" spans="2:3" ht="12.75">
      <c r="B359">
        <v>10.5</v>
      </c>
      <c r="C359">
        <v>13</v>
      </c>
    </row>
    <row r="360" spans="2:3" ht="12.75">
      <c r="B360">
        <v>15.5</v>
      </c>
      <c r="C360">
        <v>35</v>
      </c>
    </row>
    <row r="361" spans="2:3" ht="12.75">
      <c r="B361">
        <v>11</v>
      </c>
      <c r="C361">
        <v>16</v>
      </c>
    </row>
    <row r="362" spans="2:3" ht="12.75">
      <c r="B362">
        <v>17.5</v>
      </c>
      <c r="C362">
        <v>57</v>
      </c>
    </row>
    <row r="363" spans="2:3" ht="12.75">
      <c r="B363">
        <v>10</v>
      </c>
      <c r="C363">
        <v>11</v>
      </c>
    </row>
    <row r="364" spans="2:3" ht="12.75">
      <c r="B364">
        <v>11</v>
      </c>
      <c r="C364">
        <v>13</v>
      </c>
    </row>
    <row r="365" spans="2:3" ht="12.75">
      <c r="B365">
        <v>18.5</v>
      </c>
      <c r="C365">
        <v>70</v>
      </c>
    </row>
    <row r="366" spans="2:3" ht="12.75">
      <c r="B366">
        <v>20</v>
      </c>
      <c r="C366">
        <v>84</v>
      </c>
    </row>
    <row r="367" spans="2:3" ht="12.75">
      <c r="B367">
        <v>10.5</v>
      </c>
      <c r="C367">
        <v>15</v>
      </c>
    </row>
    <row r="368" spans="2:3" ht="12.75">
      <c r="B368">
        <v>10</v>
      </c>
      <c r="C368">
        <v>13</v>
      </c>
    </row>
    <row r="369" spans="2:3" ht="12.75">
      <c r="B369">
        <v>10</v>
      </c>
      <c r="C369">
        <v>11</v>
      </c>
    </row>
    <row r="370" spans="2:7" ht="12.75">
      <c r="B370">
        <v>11.5</v>
      </c>
      <c r="C370">
        <v>15</v>
      </c>
      <c r="F370">
        <v>16</v>
      </c>
      <c r="G370">
        <v>49</v>
      </c>
    </row>
    <row r="371" spans="2:3" ht="12.75">
      <c r="B371">
        <v>15</v>
      </c>
      <c r="C371">
        <v>36</v>
      </c>
    </row>
    <row r="372" spans="2:3" ht="12.75">
      <c r="B372">
        <v>19</v>
      </c>
      <c r="C372">
        <v>76</v>
      </c>
    </row>
    <row r="373" spans="2:3" ht="12.75">
      <c r="B373">
        <v>19</v>
      </c>
      <c r="C373">
        <v>70</v>
      </c>
    </row>
    <row r="374" spans="2:3" ht="12.75">
      <c r="B374">
        <v>19.5</v>
      </c>
      <c r="C374">
        <v>77</v>
      </c>
    </row>
    <row r="375" spans="2:3" ht="12.75">
      <c r="B375">
        <v>27</v>
      </c>
      <c r="C375">
        <v>221</v>
      </c>
    </row>
    <row r="376" spans="2:3" ht="12.75">
      <c r="B376">
        <v>11</v>
      </c>
      <c r="C376">
        <v>15</v>
      </c>
    </row>
    <row r="377" spans="2:3" ht="12.75">
      <c r="B377">
        <v>17</v>
      </c>
      <c r="C377">
        <v>51</v>
      </c>
    </row>
    <row r="378" spans="2:3" ht="12.75">
      <c r="B378">
        <v>24</v>
      </c>
      <c r="C378">
        <v>153</v>
      </c>
    </row>
    <row r="379" spans="2:3" ht="12.75">
      <c r="B379">
        <v>26.5</v>
      </c>
      <c r="C379">
        <v>200</v>
      </c>
    </row>
    <row r="380" spans="2:3" ht="12.75">
      <c r="B380">
        <v>20.5</v>
      </c>
      <c r="C380">
        <v>93</v>
      </c>
    </row>
    <row r="381" spans="2:3" ht="12.75">
      <c r="B381">
        <v>19.5</v>
      </c>
      <c r="C381">
        <v>75</v>
      </c>
    </row>
    <row r="382" spans="2:3" ht="12.75">
      <c r="B382">
        <v>18</v>
      </c>
      <c r="C382">
        <v>60</v>
      </c>
    </row>
    <row r="383" spans="2:3" ht="12.75">
      <c r="B383">
        <v>9.5</v>
      </c>
      <c r="C383">
        <v>10</v>
      </c>
    </row>
    <row r="384" spans="2:3" ht="12.75">
      <c r="B384">
        <v>29</v>
      </c>
      <c r="C384">
        <v>271</v>
      </c>
    </row>
    <row r="385" spans="2:3" ht="12.75">
      <c r="B385">
        <v>11.5</v>
      </c>
      <c r="C385">
        <v>18</v>
      </c>
    </row>
    <row r="386" spans="2:3" ht="12.75">
      <c r="B386">
        <v>21.5</v>
      </c>
      <c r="C386">
        <v>99</v>
      </c>
    </row>
    <row r="387" spans="2:3" ht="12.75">
      <c r="B387">
        <v>9</v>
      </c>
      <c r="C387">
        <v>10</v>
      </c>
    </row>
    <row r="388" spans="2:7" ht="12.75">
      <c r="B388">
        <v>20</v>
      </c>
      <c r="C388">
        <v>90</v>
      </c>
      <c r="F388">
        <v>11.5</v>
      </c>
      <c r="G388">
        <v>23</v>
      </c>
    </row>
    <row r="389" spans="2:3" ht="12.75">
      <c r="B389">
        <v>19</v>
      </c>
      <c r="C389">
        <v>67</v>
      </c>
    </row>
    <row r="390" spans="2:3" ht="12.75">
      <c r="B390">
        <v>19</v>
      </c>
      <c r="C390">
        <v>69</v>
      </c>
    </row>
    <row r="391" spans="2:3" ht="12.75">
      <c r="B391">
        <v>16.5</v>
      </c>
      <c r="C391">
        <v>43</v>
      </c>
    </row>
    <row r="392" spans="2:3" ht="12.75">
      <c r="B392">
        <v>20</v>
      </c>
      <c r="C392">
        <v>75</v>
      </c>
    </row>
    <row r="393" spans="2:3" ht="12.75">
      <c r="B393">
        <v>16</v>
      </c>
      <c r="C393">
        <v>48</v>
      </c>
    </row>
    <row r="394" spans="2:3" ht="12.75">
      <c r="B394">
        <v>20</v>
      </c>
      <c r="C394">
        <v>82</v>
      </c>
    </row>
    <row r="395" spans="2:3" ht="12.75">
      <c r="B395">
        <v>19</v>
      </c>
      <c r="C395">
        <v>67</v>
      </c>
    </row>
    <row r="396" spans="2:3" ht="12.75">
      <c r="B396">
        <v>22.5</v>
      </c>
      <c r="C396">
        <v>120</v>
      </c>
    </row>
    <row r="397" spans="2:3" ht="12.75">
      <c r="B397">
        <v>23</v>
      </c>
      <c r="C397">
        <v>133</v>
      </c>
    </row>
    <row r="398" spans="2:3" ht="12.75">
      <c r="B398">
        <v>14.5</v>
      </c>
      <c r="C398">
        <v>34</v>
      </c>
    </row>
    <row r="399" spans="2:3" ht="12.75">
      <c r="B399">
        <v>26.5</v>
      </c>
      <c r="C399">
        <v>192</v>
      </c>
    </row>
    <row r="400" spans="2:3" ht="12.75">
      <c r="B400">
        <v>18</v>
      </c>
      <c r="C400">
        <v>59</v>
      </c>
    </row>
    <row r="401" spans="2:3" ht="12.75">
      <c r="B401">
        <v>17.5</v>
      </c>
      <c r="C401">
        <v>57</v>
      </c>
    </row>
    <row r="402" spans="2:3" ht="12.75">
      <c r="B402">
        <v>11</v>
      </c>
      <c r="C402">
        <v>15</v>
      </c>
    </row>
    <row r="403" spans="2:3" ht="12.75">
      <c r="B403">
        <v>17</v>
      </c>
      <c r="C403">
        <v>48</v>
      </c>
    </row>
    <row r="404" spans="2:3" ht="12.75">
      <c r="B404">
        <v>16.5</v>
      </c>
      <c r="C404">
        <v>41</v>
      </c>
    </row>
    <row r="405" spans="2:3" ht="12.75">
      <c r="B405">
        <v>10</v>
      </c>
      <c r="C405">
        <v>12</v>
      </c>
    </row>
    <row r="406" spans="2:3" ht="12.75">
      <c r="B406">
        <v>18</v>
      </c>
      <c r="C406">
        <v>54</v>
      </c>
    </row>
    <row r="407" spans="2:3" ht="12.75">
      <c r="B407">
        <v>18.5</v>
      </c>
      <c r="C407">
        <v>61</v>
      </c>
    </row>
    <row r="408" spans="2:3" ht="12.75">
      <c r="B408">
        <v>15.5</v>
      </c>
      <c r="C408">
        <v>38</v>
      </c>
    </row>
    <row r="409" spans="2:3" ht="12.75">
      <c r="B409">
        <v>15.5</v>
      </c>
      <c r="C409">
        <v>37</v>
      </c>
    </row>
    <row r="410" spans="2:3" ht="12.75">
      <c r="B410">
        <v>17</v>
      </c>
      <c r="C410">
        <v>48</v>
      </c>
    </row>
    <row r="411" spans="2:3" ht="12.75">
      <c r="B411">
        <v>16</v>
      </c>
      <c r="C411">
        <v>41</v>
      </c>
    </row>
    <row r="412" spans="2:3" ht="12.75">
      <c r="B412">
        <v>18</v>
      </c>
      <c r="C412">
        <v>60</v>
      </c>
    </row>
    <row r="413" spans="2:3" ht="12.75">
      <c r="B413">
        <v>11</v>
      </c>
      <c r="C413">
        <v>13</v>
      </c>
    </row>
    <row r="414" spans="2:3" ht="12.75">
      <c r="B414">
        <v>9</v>
      </c>
      <c r="C414">
        <v>8</v>
      </c>
    </row>
    <row r="415" spans="2:3" ht="12.75">
      <c r="B415">
        <v>18</v>
      </c>
      <c r="C415">
        <v>57</v>
      </c>
    </row>
    <row r="416" spans="2:3" ht="12.75">
      <c r="B416">
        <v>16.5</v>
      </c>
      <c r="C416">
        <v>53</v>
      </c>
    </row>
    <row r="417" spans="2:3" ht="12.75">
      <c r="B417">
        <v>15</v>
      </c>
      <c r="C417">
        <v>37</v>
      </c>
    </row>
    <row r="418" spans="2:3" ht="12.75">
      <c r="B418">
        <v>11.5</v>
      </c>
      <c r="C418">
        <v>16</v>
      </c>
    </row>
    <row r="419" spans="2:3" ht="12.75">
      <c r="B419">
        <v>16</v>
      </c>
      <c r="C419">
        <v>48</v>
      </c>
    </row>
    <row r="420" spans="2:3" ht="12.75">
      <c r="B420">
        <v>17.5</v>
      </c>
      <c r="C420">
        <v>42</v>
      </c>
    </row>
    <row r="421" spans="2:3" ht="12.75">
      <c r="B421">
        <v>17.5</v>
      </c>
      <c r="C421">
        <v>54</v>
      </c>
    </row>
    <row r="422" spans="2:3" ht="12.75">
      <c r="B422">
        <v>20</v>
      </c>
      <c r="C422">
        <v>73</v>
      </c>
    </row>
    <row r="423" spans="2:3" ht="12.75">
      <c r="B423">
        <v>13</v>
      </c>
      <c r="C423">
        <v>24</v>
      </c>
    </row>
    <row r="424" spans="2:3" ht="12.75">
      <c r="B424">
        <v>20</v>
      </c>
      <c r="C424">
        <v>77</v>
      </c>
    </row>
    <row r="425" spans="2:3" ht="12.75">
      <c r="B425">
        <v>16.5</v>
      </c>
      <c r="C425">
        <v>43</v>
      </c>
    </row>
    <row r="426" spans="2:3" ht="12.75">
      <c r="B426">
        <v>12.5</v>
      </c>
      <c r="C426">
        <v>20</v>
      </c>
    </row>
    <row r="427" spans="2:3" ht="12.75">
      <c r="B427">
        <v>9.5</v>
      </c>
      <c r="C427">
        <v>11</v>
      </c>
    </row>
    <row r="428" spans="2:3" ht="12.75">
      <c r="B428">
        <v>10</v>
      </c>
      <c r="C428">
        <v>11</v>
      </c>
    </row>
    <row r="429" spans="2:3" ht="12.75">
      <c r="B429">
        <v>11.5</v>
      </c>
      <c r="C429">
        <v>15</v>
      </c>
    </row>
    <row r="430" spans="2:3" ht="12.75">
      <c r="B430">
        <v>8</v>
      </c>
      <c r="C430">
        <v>6</v>
      </c>
    </row>
    <row r="431" spans="2:3" ht="12.75">
      <c r="B431">
        <v>16</v>
      </c>
      <c r="C431">
        <v>42</v>
      </c>
    </row>
    <row r="432" spans="2:3" ht="12.75">
      <c r="B432">
        <v>16</v>
      </c>
      <c r="C432">
        <v>40</v>
      </c>
    </row>
    <row r="433" spans="2:3" ht="12.75">
      <c r="B433">
        <v>12</v>
      </c>
      <c r="C433">
        <v>19</v>
      </c>
    </row>
    <row r="434" spans="2:3" ht="12.75">
      <c r="B434">
        <v>7.5</v>
      </c>
      <c r="C434">
        <v>6</v>
      </c>
    </row>
    <row r="435" spans="2:3" ht="12.75">
      <c r="B435">
        <v>16.5</v>
      </c>
      <c r="C435">
        <v>48</v>
      </c>
    </row>
    <row r="436" spans="2:3" ht="12.75">
      <c r="B436">
        <v>11.5</v>
      </c>
      <c r="C436">
        <v>17</v>
      </c>
    </row>
    <row r="437" spans="2:3" ht="12.75">
      <c r="B437">
        <v>9.5</v>
      </c>
      <c r="C437">
        <v>10</v>
      </c>
    </row>
    <row r="438" spans="2:3" ht="12.75">
      <c r="B438">
        <v>20</v>
      </c>
      <c r="C438">
        <v>75</v>
      </c>
    </row>
    <row r="439" spans="2:3" ht="12.75">
      <c r="B439">
        <v>18.5</v>
      </c>
      <c r="C439">
        <v>63</v>
      </c>
    </row>
    <row r="440" spans="2:3" ht="12.75">
      <c r="B440">
        <v>13.5</v>
      </c>
      <c r="C440">
        <v>26</v>
      </c>
    </row>
    <row r="441" spans="2:3" ht="12.75">
      <c r="B441">
        <v>9.5</v>
      </c>
      <c r="C441">
        <v>10</v>
      </c>
    </row>
    <row r="442" spans="2:3" ht="12.75">
      <c r="B442">
        <v>17.5</v>
      </c>
      <c r="C442">
        <v>58</v>
      </c>
    </row>
    <row r="443" spans="2:3" ht="12.75">
      <c r="B443">
        <v>18.5</v>
      </c>
      <c r="C443">
        <v>62</v>
      </c>
    </row>
    <row r="444" spans="2:3" ht="12.75">
      <c r="B444">
        <v>17.5</v>
      </c>
      <c r="C444">
        <v>53</v>
      </c>
    </row>
    <row r="445" spans="2:3" ht="12.75">
      <c r="B445">
        <v>19.5</v>
      </c>
      <c r="C445">
        <v>70</v>
      </c>
    </row>
    <row r="446" spans="2:3" ht="12.75">
      <c r="B446">
        <v>16.5</v>
      </c>
      <c r="C446">
        <v>49</v>
      </c>
    </row>
    <row r="447" spans="2:3" ht="12.75">
      <c r="B447">
        <v>10.5</v>
      </c>
      <c r="C447">
        <v>14</v>
      </c>
    </row>
    <row r="448" spans="2:3" ht="12.75">
      <c r="B448">
        <v>12</v>
      </c>
      <c r="C448">
        <v>18</v>
      </c>
    </row>
    <row r="449" spans="2:3" ht="12.75">
      <c r="B449">
        <v>8.5</v>
      </c>
      <c r="C449">
        <v>8</v>
      </c>
    </row>
    <row r="450" spans="2:3" ht="12.75">
      <c r="B450">
        <v>10</v>
      </c>
      <c r="C450">
        <v>11</v>
      </c>
    </row>
    <row r="451" spans="2:3" ht="12.75">
      <c r="B451">
        <v>18.5</v>
      </c>
      <c r="C451">
        <v>58</v>
      </c>
    </row>
    <row r="452" spans="2:3" ht="12.75">
      <c r="B452">
        <v>15</v>
      </c>
      <c r="C452">
        <v>35</v>
      </c>
    </row>
    <row r="453" spans="2:3" ht="12.75">
      <c r="B453">
        <v>16</v>
      </c>
      <c r="C453">
        <v>41</v>
      </c>
    </row>
    <row r="454" spans="2:3" ht="12.75">
      <c r="B454">
        <v>10.5</v>
      </c>
      <c r="C454">
        <v>13</v>
      </c>
    </row>
    <row r="455" spans="2:3" ht="12.75">
      <c r="B455">
        <v>20.5</v>
      </c>
      <c r="C455">
        <v>106</v>
      </c>
    </row>
    <row r="456" spans="2:3" ht="12.75">
      <c r="B456">
        <v>12</v>
      </c>
      <c r="C456">
        <v>20</v>
      </c>
    </row>
    <row r="457" spans="2:3" ht="12.75">
      <c r="B457">
        <v>12.5</v>
      </c>
      <c r="C457">
        <v>23</v>
      </c>
    </row>
    <row r="458" spans="2:3" ht="12.75">
      <c r="B458">
        <v>12</v>
      </c>
      <c r="C458">
        <v>17</v>
      </c>
    </row>
    <row r="459" spans="2:3" ht="12.75">
      <c r="B459">
        <v>18.5</v>
      </c>
      <c r="C459">
        <v>63</v>
      </c>
    </row>
    <row r="460" spans="2:3" ht="12.75">
      <c r="B460">
        <v>17</v>
      </c>
      <c r="C460">
        <v>58</v>
      </c>
    </row>
    <row r="461" spans="2:3" ht="12.75">
      <c r="B461">
        <v>18.5</v>
      </c>
      <c r="C461">
        <v>68</v>
      </c>
    </row>
    <row r="462" spans="2:3" ht="12.75">
      <c r="B462">
        <v>17</v>
      </c>
      <c r="C462">
        <v>53</v>
      </c>
    </row>
    <row r="463" spans="2:3" ht="12.75">
      <c r="B463">
        <v>13.5</v>
      </c>
      <c r="C463">
        <v>26</v>
      </c>
    </row>
    <row r="464" spans="2:3" ht="12.75">
      <c r="B464">
        <v>11</v>
      </c>
      <c r="C464">
        <v>16</v>
      </c>
    </row>
    <row r="465" spans="2:3" ht="12.75">
      <c r="B465">
        <v>10</v>
      </c>
      <c r="C465">
        <v>12</v>
      </c>
    </row>
    <row r="466" spans="2:3" ht="12.75">
      <c r="B466">
        <v>18</v>
      </c>
      <c r="C466">
        <v>6</v>
      </c>
    </row>
    <row r="467" spans="2:3" ht="12.75">
      <c r="B467">
        <v>12</v>
      </c>
      <c r="C467">
        <v>14</v>
      </c>
    </row>
    <row r="468" spans="2:3" ht="12.75">
      <c r="B468">
        <v>14.5</v>
      </c>
      <c r="C468">
        <v>31</v>
      </c>
    </row>
    <row r="469" spans="2:3" ht="12.75">
      <c r="B469">
        <v>16.5</v>
      </c>
      <c r="C469">
        <v>55</v>
      </c>
    </row>
    <row r="470" spans="2:3" ht="12.75">
      <c r="B470">
        <v>17</v>
      </c>
      <c r="C470">
        <v>53</v>
      </c>
    </row>
    <row r="471" spans="2:3" ht="12.75">
      <c r="B471">
        <v>18</v>
      </c>
      <c r="C471">
        <v>57</v>
      </c>
    </row>
    <row r="472" spans="2:3" ht="12.75">
      <c r="B472">
        <v>17</v>
      </c>
      <c r="C472">
        <v>51</v>
      </c>
    </row>
    <row r="473" spans="2:3" ht="12.75">
      <c r="B473">
        <v>12</v>
      </c>
      <c r="C473">
        <v>19</v>
      </c>
    </row>
    <row r="474" spans="2:3" ht="12.75">
      <c r="B474">
        <v>18</v>
      </c>
      <c r="C474">
        <v>58</v>
      </c>
    </row>
    <row r="475" spans="2:3" ht="12.75">
      <c r="B475">
        <v>10</v>
      </c>
      <c r="C475">
        <v>12</v>
      </c>
    </row>
    <row r="476" spans="2:3" ht="12.75">
      <c r="B476">
        <v>11</v>
      </c>
      <c r="C476">
        <v>15</v>
      </c>
    </row>
    <row r="477" spans="2:3" ht="12.75">
      <c r="B477">
        <v>9.5</v>
      </c>
      <c r="C477">
        <v>10</v>
      </c>
    </row>
    <row r="478" spans="2:3" ht="12.75">
      <c r="B478">
        <v>16.5</v>
      </c>
      <c r="C478">
        <v>50</v>
      </c>
    </row>
    <row r="479" spans="2:3" ht="12.75">
      <c r="B479">
        <v>17</v>
      </c>
      <c r="C479">
        <v>58</v>
      </c>
    </row>
    <row r="480" spans="2:3" ht="12.75">
      <c r="B480">
        <v>20</v>
      </c>
      <c r="C480">
        <v>80</v>
      </c>
    </row>
    <row r="481" spans="2:3" ht="12.75">
      <c r="B481">
        <v>16.5</v>
      </c>
      <c r="C481">
        <v>44</v>
      </c>
    </row>
    <row r="482" spans="2:3" ht="12.75">
      <c r="B482">
        <v>19</v>
      </c>
      <c r="C482">
        <v>63</v>
      </c>
    </row>
    <row r="483" spans="2:7" ht="12.75">
      <c r="B483">
        <v>17.5</v>
      </c>
      <c r="C483">
        <v>50</v>
      </c>
      <c r="F483">
        <v>13.5</v>
      </c>
      <c r="G483">
        <v>18</v>
      </c>
    </row>
    <row r="484" spans="2:7" ht="12.75">
      <c r="B484">
        <v>16</v>
      </c>
      <c r="C484">
        <v>42</v>
      </c>
      <c r="F484">
        <v>10.5</v>
      </c>
      <c r="G484">
        <v>15</v>
      </c>
    </row>
    <row r="485" spans="2:3" ht="12.75">
      <c r="B485">
        <v>22</v>
      </c>
      <c r="C485">
        <v>101</v>
      </c>
    </row>
    <row r="486" spans="2:3" ht="12.75">
      <c r="B486">
        <v>19</v>
      </c>
      <c r="C486">
        <v>63</v>
      </c>
    </row>
    <row r="487" spans="2:3" ht="12.75">
      <c r="B487">
        <v>18.5</v>
      </c>
      <c r="C487">
        <v>54</v>
      </c>
    </row>
    <row r="488" spans="2:3" ht="12.75">
      <c r="B488">
        <v>17.5</v>
      </c>
      <c r="C488">
        <v>58</v>
      </c>
    </row>
    <row r="489" spans="2:3" ht="12.75">
      <c r="B489">
        <v>11.5</v>
      </c>
      <c r="C489">
        <v>13</v>
      </c>
    </row>
    <row r="490" spans="2:3" ht="12.75">
      <c r="B490">
        <v>21</v>
      </c>
      <c r="C490">
        <v>91</v>
      </c>
    </row>
    <row r="491" spans="2:3" ht="12.75">
      <c r="B491">
        <v>20</v>
      </c>
      <c r="C491">
        <v>87</v>
      </c>
    </row>
    <row r="492" spans="2:3" ht="12.75">
      <c r="B492">
        <v>19.5</v>
      </c>
      <c r="C492">
        <v>73</v>
      </c>
    </row>
    <row r="493" spans="2:3" ht="12.75">
      <c r="B493">
        <v>19</v>
      </c>
      <c r="C493">
        <v>69</v>
      </c>
    </row>
    <row r="494" spans="2:3" ht="12.75">
      <c r="B494">
        <v>20</v>
      </c>
      <c r="C494">
        <v>80</v>
      </c>
    </row>
    <row r="495" spans="2:3" ht="12.75">
      <c r="B495">
        <v>17</v>
      </c>
      <c r="C495">
        <v>47</v>
      </c>
    </row>
    <row r="496" spans="2:3" ht="12.75">
      <c r="B496">
        <v>17</v>
      </c>
      <c r="C496">
        <v>53</v>
      </c>
    </row>
    <row r="497" spans="2:3" ht="12.75">
      <c r="B497">
        <v>17.5</v>
      </c>
      <c r="C497">
        <v>55</v>
      </c>
    </row>
    <row r="498" spans="2:3" ht="12.75">
      <c r="B498">
        <v>11</v>
      </c>
      <c r="C498">
        <v>14</v>
      </c>
    </row>
    <row r="499" spans="2:3" ht="12.75">
      <c r="B499">
        <v>10</v>
      </c>
      <c r="C499">
        <v>12</v>
      </c>
    </row>
    <row r="500" spans="2:3" ht="12.75">
      <c r="B500">
        <v>10.5</v>
      </c>
      <c r="C500">
        <v>13</v>
      </c>
    </row>
    <row r="501" spans="2:3" ht="12.75">
      <c r="B501">
        <v>9.5</v>
      </c>
      <c r="C501">
        <v>11</v>
      </c>
    </row>
    <row r="502" spans="2:3" ht="12.75">
      <c r="B502">
        <v>12</v>
      </c>
      <c r="C502">
        <v>15</v>
      </c>
    </row>
    <row r="503" spans="2:3" ht="12.75">
      <c r="B503">
        <v>9</v>
      </c>
      <c r="C503">
        <v>7</v>
      </c>
    </row>
    <row r="504" spans="2:3" ht="12.75">
      <c r="B504">
        <v>21</v>
      </c>
      <c r="C504">
        <v>93</v>
      </c>
    </row>
    <row r="505" spans="2:3" ht="12.75">
      <c r="B505">
        <v>15.5</v>
      </c>
      <c r="C505">
        <v>44</v>
      </c>
    </row>
    <row r="506" spans="2:3" ht="12.75">
      <c r="B506">
        <v>10</v>
      </c>
      <c r="C506">
        <v>13</v>
      </c>
    </row>
    <row r="507" spans="2:3" ht="12.75">
      <c r="B507">
        <v>15.5</v>
      </c>
      <c r="C507">
        <v>47</v>
      </c>
    </row>
    <row r="508" spans="2:3" ht="12.75">
      <c r="B508">
        <v>12</v>
      </c>
      <c r="C508">
        <v>18</v>
      </c>
    </row>
    <row r="509" spans="2:3" ht="12.75">
      <c r="B509">
        <v>9.5</v>
      </c>
      <c r="C509">
        <v>7</v>
      </c>
    </row>
    <row r="510" spans="2:3" ht="12.75">
      <c r="B510">
        <v>19.5</v>
      </c>
      <c r="C510">
        <v>77</v>
      </c>
    </row>
    <row r="511" spans="2:3" ht="12.75">
      <c r="B511">
        <v>18.5</v>
      </c>
      <c r="C511">
        <v>66</v>
      </c>
    </row>
    <row r="512" spans="2:3" ht="12.75">
      <c r="B512">
        <v>8.5</v>
      </c>
      <c r="C512">
        <v>6</v>
      </c>
    </row>
    <row r="513" spans="2:3" ht="12.75">
      <c r="B513">
        <v>10</v>
      </c>
      <c r="C513">
        <v>12</v>
      </c>
    </row>
    <row r="514" spans="2:3" ht="12.75">
      <c r="B514">
        <v>14.5</v>
      </c>
      <c r="C514">
        <v>30</v>
      </c>
    </row>
    <row r="515" spans="2:7" ht="12.75">
      <c r="B515">
        <v>9</v>
      </c>
      <c r="C515">
        <v>9</v>
      </c>
      <c r="F515">
        <v>9</v>
      </c>
      <c r="G515">
        <v>13</v>
      </c>
    </row>
    <row r="516" spans="2:3" ht="12.75">
      <c r="B516">
        <v>11.5</v>
      </c>
      <c r="C516">
        <v>15</v>
      </c>
    </row>
    <row r="517" spans="2:3" ht="12.75">
      <c r="B517">
        <v>9.5</v>
      </c>
      <c r="C517">
        <v>10</v>
      </c>
    </row>
    <row r="518" spans="2:3" ht="12.75">
      <c r="B518">
        <v>12.5</v>
      </c>
      <c r="C518">
        <v>18</v>
      </c>
    </row>
    <row r="519" spans="2:3" ht="12.75">
      <c r="B519">
        <v>13</v>
      </c>
      <c r="C519">
        <v>22</v>
      </c>
    </row>
    <row r="520" spans="2:3" ht="12.75">
      <c r="B520">
        <v>9</v>
      </c>
      <c r="C520">
        <v>10</v>
      </c>
    </row>
    <row r="521" spans="2:3" ht="12.75">
      <c r="B521">
        <v>9</v>
      </c>
      <c r="C521">
        <v>10</v>
      </c>
    </row>
    <row r="522" spans="2:3" ht="12.75">
      <c r="B522">
        <v>9</v>
      </c>
      <c r="C522">
        <v>9</v>
      </c>
    </row>
    <row r="523" spans="2:3" ht="12.75">
      <c r="B523">
        <v>11.5</v>
      </c>
      <c r="C523">
        <v>15</v>
      </c>
    </row>
    <row r="524" spans="2:3" ht="12.75">
      <c r="B524">
        <v>7.5</v>
      </c>
      <c r="C524">
        <v>5</v>
      </c>
    </row>
    <row r="525" spans="2:3" ht="12.75">
      <c r="B525">
        <v>12</v>
      </c>
      <c r="C525">
        <v>18</v>
      </c>
    </row>
    <row r="526" spans="2:3" ht="12.75">
      <c r="B526">
        <v>17</v>
      </c>
      <c r="C526">
        <v>54</v>
      </c>
    </row>
    <row r="527" spans="2:3" ht="12.75">
      <c r="B527">
        <v>15</v>
      </c>
      <c r="C527">
        <v>43</v>
      </c>
    </row>
    <row r="528" spans="2:3" ht="12.75">
      <c r="B528">
        <v>29.5</v>
      </c>
      <c r="C528">
        <v>245</v>
      </c>
    </row>
    <row r="529" spans="2:3" ht="12.75">
      <c r="B529">
        <v>22.5</v>
      </c>
      <c r="C529">
        <v>113</v>
      </c>
    </row>
    <row r="530" ht="12.75">
      <c r="B530">
        <v>20.5</v>
      </c>
    </row>
    <row r="531" spans="2:3" ht="12.75">
      <c r="B531">
        <v>20</v>
      </c>
      <c r="C531">
        <v>83</v>
      </c>
    </row>
    <row r="532" spans="2:3" ht="12.75">
      <c r="B532">
        <v>17.5</v>
      </c>
      <c r="C532">
        <v>53</v>
      </c>
    </row>
    <row r="533" spans="2:3" ht="12.75">
      <c r="B533">
        <v>10.5</v>
      </c>
      <c r="C533">
        <v>10</v>
      </c>
    </row>
    <row r="534" spans="2:3" ht="12.75">
      <c r="B534">
        <v>16</v>
      </c>
      <c r="C534">
        <v>40</v>
      </c>
    </row>
    <row r="535" spans="2:3" ht="12.75">
      <c r="B535">
        <v>15.5</v>
      </c>
      <c r="C535">
        <v>41</v>
      </c>
    </row>
    <row r="536" spans="2:3" ht="12.75">
      <c r="B536">
        <v>20</v>
      </c>
      <c r="C536">
        <v>86</v>
      </c>
    </row>
    <row r="537" spans="2:3" ht="12.75">
      <c r="B537">
        <v>19.5</v>
      </c>
      <c r="C537">
        <v>70</v>
      </c>
    </row>
    <row r="538" spans="2:3" ht="12.75">
      <c r="B538">
        <v>17</v>
      </c>
      <c r="C538">
        <v>53</v>
      </c>
    </row>
    <row r="539" spans="2:3" ht="12.75">
      <c r="B539">
        <v>16.5</v>
      </c>
      <c r="C539">
        <v>46</v>
      </c>
    </row>
    <row r="540" spans="2:3" ht="12.75">
      <c r="B540">
        <v>16.5</v>
      </c>
      <c r="C540">
        <v>44</v>
      </c>
    </row>
    <row r="541" spans="2:3" ht="12.75">
      <c r="B541">
        <v>17.5</v>
      </c>
      <c r="C541">
        <v>50</v>
      </c>
    </row>
    <row r="542" spans="2:3" ht="12.75">
      <c r="B542">
        <v>24.5</v>
      </c>
      <c r="C542">
        <v>158</v>
      </c>
    </row>
    <row r="543" spans="2:3" ht="12.75">
      <c r="B543">
        <v>19</v>
      </c>
      <c r="C543">
        <v>66</v>
      </c>
    </row>
    <row r="544" spans="2:3" ht="12.75">
      <c r="B544">
        <v>12</v>
      </c>
      <c r="C544">
        <v>18</v>
      </c>
    </row>
    <row r="545" spans="2:3" ht="12.75">
      <c r="B545">
        <v>19.5</v>
      </c>
      <c r="C545">
        <v>83</v>
      </c>
    </row>
    <row r="546" spans="2:3" ht="12.75">
      <c r="B546">
        <v>8.5</v>
      </c>
      <c r="C546">
        <v>8</v>
      </c>
    </row>
    <row r="547" spans="2:3" ht="12.75">
      <c r="B547">
        <v>18.5</v>
      </c>
      <c r="C547">
        <v>63</v>
      </c>
    </row>
    <row r="548" spans="2:3" ht="12.75">
      <c r="B548">
        <v>18</v>
      </c>
      <c r="C548">
        <v>58</v>
      </c>
    </row>
    <row r="549" spans="2:3" ht="12.75">
      <c r="B549">
        <v>17.5</v>
      </c>
      <c r="C549">
        <v>53</v>
      </c>
    </row>
    <row r="550" spans="2:7" ht="12.75">
      <c r="B550">
        <v>11.5</v>
      </c>
      <c r="C550">
        <v>16</v>
      </c>
      <c r="F550">
        <v>12.5</v>
      </c>
      <c r="G550">
        <v>23</v>
      </c>
    </row>
    <row r="551" spans="2:3" ht="12.75">
      <c r="B551">
        <v>12.5</v>
      </c>
      <c r="C551">
        <v>16</v>
      </c>
    </row>
    <row r="552" spans="2:3" ht="12.75">
      <c r="B552">
        <v>12</v>
      </c>
      <c r="C552">
        <v>13</v>
      </c>
    </row>
    <row r="553" spans="2:7" ht="12.75">
      <c r="B553">
        <v>11</v>
      </c>
      <c r="C553">
        <v>15</v>
      </c>
      <c r="F553">
        <v>12</v>
      </c>
      <c r="G553">
        <v>24</v>
      </c>
    </row>
    <row r="554" spans="2:3" ht="12.75">
      <c r="B554">
        <v>9.5</v>
      </c>
      <c r="C554">
        <v>10</v>
      </c>
    </row>
    <row r="555" spans="2:3" ht="12.75">
      <c r="B555">
        <v>17.5</v>
      </c>
      <c r="C555">
        <v>50</v>
      </c>
    </row>
    <row r="556" spans="2:3" ht="12.75">
      <c r="B556">
        <v>9.5</v>
      </c>
      <c r="C556">
        <v>10</v>
      </c>
    </row>
    <row r="557" spans="2:3" ht="12.75">
      <c r="B557">
        <v>11</v>
      </c>
      <c r="C557">
        <v>15</v>
      </c>
    </row>
    <row r="558" spans="2:3" ht="12.75">
      <c r="B558">
        <v>11</v>
      </c>
      <c r="C558">
        <v>15</v>
      </c>
    </row>
    <row r="559" spans="2:3" ht="12.75">
      <c r="B559">
        <v>10</v>
      </c>
      <c r="C559">
        <v>9</v>
      </c>
    </row>
    <row r="560" spans="2:7" ht="12.75">
      <c r="B560">
        <v>11.5</v>
      </c>
      <c r="C560">
        <v>20</v>
      </c>
      <c r="F560">
        <v>6.5</v>
      </c>
      <c r="G560">
        <v>4</v>
      </c>
    </row>
    <row r="561" spans="2:3" ht="12.75">
      <c r="B561">
        <v>18.5</v>
      </c>
      <c r="C561">
        <v>67</v>
      </c>
    </row>
    <row r="562" spans="2:3" ht="12.75">
      <c r="B562">
        <v>19</v>
      </c>
      <c r="C562">
        <v>70</v>
      </c>
    </row>
    <row r="563" spans="2:3" ht="12.75">
      <c r="B563">
        <v>15</v>
      </c>
      <c r="C563">
        <v>35</v>
      </c>
    </row>
    <row r="564" spans="2:3" ht="12.75">
      <c r="B564">
        <v>18</v>
      </c>
      <c r="C564">
        <v>58</v>
      </c>
    </row>
    <row r="565" spans="2:3" ht="12.75">
      <c r="B565">
        <v>11</v>
      </c>
      <c r="C565">
        <v>16</v>
      </c>
    </row>
    <row r="566" spans="2:3" ht="12.75">
      <c r="B566">
        <v>19.5</v>
      </c>
      <c r="C566">
        <v>73</v>
      </c>
    </row>
    <row r="567" spans="2:3" ht="12.75">
      <c r="B567">
        <v>22</v>
      </c>
      <c r="C567">
        <v>116</v>
      </c>
    </row>
    <row r="568" spans="2:3" ht="12.75">
      <c r="B568">
        <v>19</v>
      </c>
      <c r="C568">
        <v>79</v>
      </c>
    </row>
    <row r="569" spans="2:3" ht="12.75">
      <c r="B569">
        <v>8</v>
      </c>
      <c r="C569">
        <v>7</v>
      </c>
    </row>
    <row r="570" spans="2:3" ht="12.75">
      <c r="B570">
        <v>11.5</v>
      </c>
      <c r="C570">
        <v>16</v>
      </c>
    </row>
    <row r="571" spans="2:3" ht="12.75">
      <c r="B571">
        <v>19.5</v>
      </c>
      <c r="C571">
        <v>73</v>
      </c>
    </row>
    <row r="572" spans="2:3" ht="12.75">
      <c r="B572">
        <v>18.5</v>
      </c>
      <c r="C572">
        <v>57</v>
      </c>
    </row>
    <row r="573" spans="2:3" ht="12.75">
      <c r="B573">
        <v>13.5</v>
      </c>
      <c r="C573">
        <v>25</v>
      </c>
    </row>
    <row r="574" spans="2:3" ht="12.75">
      <c r="B574">
        <v>19.5</v>
      </c>
      <c r="C574">
        <v>76</v>
      </c>
    </row>
    <row r="575" spans="2:3" ht="12.75">
      <c r="B575">
        <v>18</v>
      </c>
      <c r="C575">
        <v>66</v>
      </c>
    </row>
    <row r="576" spans="2:3" ht="12.75">
      <c r="B576">
        <v>17</v>
      </c>
      <c r="C576">
        <v>49</v>
      </c>
    </row>
    <row r="577" spans="2:7" ht="12.75">
      <c r="B577">
        <v>11</v>
      </c>
      <c r="C577">
        <v>16</v>
      </c>
      <c r="F577">
        <v>14</v>
      </c>
      <c r="G577">
        <v>42</v>
      </c>
    </row>
    <row r="578" spans="2:3" ht="12.75">
      <c r="B578">
        <v>18</v>
      </c>
      <c r="C578">
        <v>64</v>
      </c>
    </row>
    <row r="579" spans="2:3" ht="12.75">
      <c r="B579">
        <v>12</v>
      </c>
      <c r="C579">
        <v>16</v>
      </c>
    </row>
    <row r="580" spans="2:3" ht="12.75">
      <c r="B580">
        <v>17</v>
      </c>
      <c r="C580">
        <v>47</v>
      </c>
    </row>
    <row r="581" spans="2:3" ht="12.75">
      <c r="B581">
        <v>10.5</v>
      </c>
      <c r="C581">
        <v>11</v>
      </c>
    </row>
    <row r="582" spans="2:3" ht="12.75">
      <c r="B582">
        <v>8.5</v>
      </c>
      <c r="C582">
        <v>6</v>
      </c>
    </row>
    <row r="583" spans="2:3" ht="12.75">
      <c r="B583">
        <v>12.5</v>
      </c>
      <c r="C583">
        <v>23</v>
      </c>
    </row>
    <row r="584" spans="2:3" ht="12.75">
      <c r="B584">
        <v>11</v>
      </c>
      <c r="C584">
        <v>14</v>
      </c>
    </row>
    <row r="585" spans="2:3" ht="12.75">
      <c r="B585">
        <v>9.5</v>
      </c>
      <c r="C585">
        <v>10</v>
      </c>
    </row>
    <row r="586" spans="2:3" ht="12.75">
      <c r="B586">
        <v>10</v>
      </c>
      <c r="C586">
        <v>13</v>
      </c>
    </row>
    <row r="587" spans="2:3" ht="12.75">
      <c r="B587">
        <v>8</v>
      </c>
      <c r="C587">
        <v>7</v>
      </c>
    </row>
    <row r="588" spans="2:3" ht="12.75">
      <c r="B588">
        <v>15.5</v>
      </c>
      <c r="C588">
        <v>41</v>
      </c>
    </row>
    <row r="589" spans="2:3" ht="12.75">
      <c r="B589">
        <v>15.5</v>
      </c>
      <c r="C589">
        <v>36</v>
      </c>
    </row>
    <row r="590" spans="2:3" ht="12.75">
      <c r="B590">
        <v>12</v>
      </c>
      <c r="C590">
        <v>15</v>
      </c>
    </row>
    <row r="591" spans="2:3" ht="12.75">
      <c r="B591">
        <v>9.5</v>
      </c>
      <c r="C591">
        <v>10</v>
      </c>
    </row>
    <row r="592" spans="2:7" ht="12.75">
      <c r="B592">
        <v>8</v>
      </c>
      <c r="C592">
        <v>6</v>
      </c>
      <c r="F592">
        <v>9</v>
      </c>
      <c r="G592">
        <v>9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&amp;LTestfischen&amp;C&amp;D</oddHeader>
    <oddFooter>&amp;C&amp;A&amp;RSeite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pane ySplit="810" topLeftCell="A26" activePane="bottomLeft" state="split"/>
      <selection pane="topLeft" activeCell="A1" sqref="A1"/>
      <selection pane="bottomLeft" activeCell="B51" sqref="B51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57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>
        <v>19.5</v>
      </c>
      <c r="C3" s="9">
        <v>65</v>
      </c>
      <c r="D3" s="9"/>
    </row>
    <row r="4" spans="2:3" ht="12.75">
      <c r="B4">
        <v>20</v>
      </c>
      <c r="C4">
        <v>61</v>
      </c>
    </row>
    <row r="5" spans="2:3" ht="12.75">
      <c r="B5">
        <v>9</v>
      </c>
      <c r="C5">
        <v>10</v>
      </c>
    </row>
    <row r="6" spans="2:3" ht="12.75">
      <c r="B6">
        <v>17</v>
      </c>
      <c r="C6">
        <v>51</v>
      </c>
    </row>
    <row r="7" spans="2:3" ht="12.75">
      <c r="B7">
        <v>10</v>
      </c>
      <c r="C7">
        <v>9</v>
      </c>
    </row>
    <row r="8" spans="2:3" ht="12.75">
      <c r="B8">
        <v>21</v>
      </c>
      <c r="C8">
        <v>133</v>
      </c>
    </row>
    <row r="9" spans="2:3" ht="12.75">
      <c r="B9">
        <v>17.5</v>
      </c>
      <c r="C9">
        <v>58</v>
      </c>
    </row>
    <row r="10" spans="2:3" ht="12.75">
      <c r="B10">
        <v>17</v>
      </c>
      <c r="C10">
        <v>53</v>
      </c>
    </row>
    <row r="11" spans="2:3" ht="12.75">
      <c r="B11">
        <v>18</v>
      </c>
      <c r="C11">
        <v>53</v>
      </c>
    </row>
    <row r="12" spans="2:3" ht="12.75">
      <c r="B12">
        <v>14.5</v>
      </c>
      <c r="C12">
        <v>33</v>
      </c>
    </row>
    <row r="13" spans="2:3" ht="12.75">
      <c r="B13">
        <v>16</v>
      </c>
      <c r="C13">
        <v>40</v>
      </c>
    </row>
    <row r="14" spans="2:3" ht="12.75">
      <c r="B14">
        <v>16.5</v>
      </c>
      <c r="C14">
        <v>49</v>
      </c>
    </row>
    <row r="15" spans="2:3" ht="12.75">
      <c r="B15">
        <v>18.5</v>
      </c>
      <c r="C15">
        <v>65</v>
      </c>
    </row>
    <row r="16" spans="2:3" ht="12.75">
      <c r="B16">
        <v>20</v>
      </c>
      <c r="C16">
        <v>82</v>
      </c>
    </row>
    <row r="17" spans="2:3" ht="12.75">
      <c r="B17">
        <v>16.5</v>
      </c>
      <c r="C17">
        <v>46</v>
      </c>
    </row>
    <row r="18" spans="2:3" ht="12.75">
      <c r="B18">
        <v>18</v>
      </c>
      <c r="C18">
        <v>63</v>
      </c>
    </row>
    <row r="19" spans="2:3" ht="12.75">
      <c r="B19">
        <v>19</v>
      </c>
      <c r="C19">
        <v>72</v>
      </c>
    </row>
    <row r="20" spans="2:3" ht="12.75">
      <c r="B20">
        <v>20</v>
      </c>
      <c r="C20">
        <v>77</v>
      </c>
    </row>
    <row r="21" spans="2:3" ht="12.75">
      <c r="B21">
        <v>18</v>
      </c>
      <c r="C21">
        <v>62</v>
      </c>
    </row>
    <row r="22" spans="2:3" ht="12.75">
      <c r="B22">
        <v>11</v>
      </c>
      <c r="C22">
        <v>16</v>
      </c>
    </row>
    <row r="23" spans="2:3" ht="12.75">
      <c r="B23">
        <v>10.5</v>
      </c>
      <c r="C23">
        <v>14</v>
      </c>
    </row>
    <row r="24" spans="2:3" ht="12.75">
      <c r="B24">
        <v>18</v>
      </c>
      <c r="C24">
        <v>51</v>
      </c>
    </row>
    <row r="25" spans="2:7" ht="12.75">
      <c r="B25">
        <v>18</v>
      </c>
      <c r="C25">
        <v>72</v>
      </c>
      <c r="F25">
        <v>6</v>
      </c>
      <c r="G25">
        <v>4</v>
      </c>
    </row>
    <row r="26" spans="2:3" ht="12.75">
      <c r="B26">
        <v>18</v>
      </c>
      <c r="C26">
        <v>59</v>
      </c>
    </row>
    <row r="27" spans="2:3" ht="12.75">
      <c r="B27">
        <v>16</v>
      </c>
      <c r="C27">
        <v>39</v>
      </c>
    </row>
    <row r="28" spans="2:3" ht="12.75">
      <c r="B28">
        <v>19</v>
      </c>
      <c r="C28">
        <v>67</v>
      </c>
    </row>
    <row r="29" spans="2:7" ht="12.75">
      <c r="B29">
        <v>17</v>
      </c>
      <c r="C29">
        <v>48</v>
      </c>
      <c r="F29">
        <v>10</v>
      </c>
      <c r="G29">
        <v>13</v>
      </c>
    </row>
    <row r="30" spans="2:3" ht="12.75">
      <c r="B30">
        <v>19</v>
      </c>
      <c r="C30">
        <v>67</v>
      </c>
    </row>
    <row r="31" spans="2:7" ht="12.75">
      <c r="B31">
        <v>18.5</v>
      </c>
      <c r="C31">
        <v>59</v>
      </c>
      <c r="F31">
        <v>6.5</v>
      </c>
      <c r="G31">
        <v>4</v>
      </c>
    </row>
    <row r="32" spans="2:7" ht="12.75">
      <c r="B32">
        <v>17.5</v>
      </c>
      <c r="C32">
        <v>65</v>
      </c>
      <c r="F32">
        <v>6</v>
      </c>
      <c r="G32">
        <v>3</v>
      </c>
    </row>
    <row r="33" spans="2:3" ht="12.75">
      <c r="B33">
        <v>18.5</v>
      </c>
      <c r="C33">
        <v>65</v>
      </c>
    </row>
    <row r="34" spans="2:3" ht="12.75">
      <c r="B34">
        <v>19</v>
      </c>
      <c r="C34">
        <v>61</v>
      </c>
    </row>
    <row r="35" spans="2:3" ht="12.75">
      <c r="B35">
        <v>18</v>
      </c>
      <c r="C35">
        <v>57</v>
      </c>
    </row>
    <row r="36" spans="2:3" ht="12.75">
      <c r="B36">
        <v>18</v>
      </c>
      <c r="C36">
        <v>58</v>
      </c>
    </row>
    <row r="37" spans="2:3" ht="12.75">
      <c r="B37">
        <v>17.5</v>
      </c>
      <c r="C37">
        <v>63</v>
      </c>
    </row>
    <row r="38" spans="2:3" ht="12.75">
      <c r="B38">
        <v>10</v>
      </c>
      <c r="C38">
        <v>10</v>
      </c>
    </row>
    <row r="39" spans="2:3" ht="12.75">
      <c r="B39">
        <v>25</v>
      </c>
      <c r="C39">
        <v>151</v>
      </c>
    </row>
    <row r="40" spans="2:3" ht="12.75">
      <c r="B40">
        <v>21.5</v>
      </c>
      <c r="C40">
        <v>116</v>
      </c>
    </row>
    <row r="41" spans="2:3" ht="12.75">
      <c r="B41">
        <v>20</v>
      </c>
      <c r="C41">
        <v>72</v>
      </c>
    </row>
    <row r="42" spans="2:3" ht="12.75">
      <c r="B42">
        <v>17.5</v>
      </c>
      <c r="C42">
        <v>54</v>
      </c>
    </row>
    <row r="43" spans="2:3" ht="12.75">
      <c r="B43">
        <v>11.5</v>
      </c>
      <c r="C43">
        <v>15</v>
      </c>
    </row>
    <row r="44" spans="2:3" ht="12.75">
      <c r="B44">
        <v>18</v>
      </c>
      <c r="C44">
        <v>60</v>
      </c>
    </row>
    <row r="45" spans="2:3" ht="12.75">
      <c r="B45">
        <v>18</v>
      </c>
      <c r="C45">
        <v>57</v>
      </c>
    </row>
    <row r="46" spans="2:3" ht="12.75">
      <c r="B46">
        <v>15.5</v>
      </c>
      <c r="C46">
        <v>43</v>
      </c>
    </row>
    <row r="47" spans="2:3" ht="12.75">
      <c r="B47">
        <v>13</v>
      </c>
      <c r="C47">
        <v>22</v>
      </c>
    </row>
    <row r="48" spans="2:4" ht="12.75">
      <c r="B48">
        <v>9</v>
      </c>
      <c r="C48">
        <v>11</v>
      </c>
      <c r="D48" t="s">
        <v>39</v>
      </c>
    </row>
    <row r="49" spans="2:3" ht="12.75">
      <c r="B49">
        <v>17</v>
      </c>
      <c r="C49">
        <v>50</v>
      </c>
    </row>
    <row r="50" spans="2:3" ht="12.75">
      <c r="B50">
        <v>18.5</v>
      </c>
      <c r="C50">
        <v>63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&amp;LTestfischen&amp;C&amp;D</oddHeader>
    <oddFooter>&amp;C&amp;A&amp;RSeite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pane ySplit="810" topLeftCell="A1" activePane="bottomLeft" state="split"/>
      <selection pane="topLeft" activeCell="A1" sqref="A1"/>
      <selection pane="bottomLeft" activeCell="F59" sqref="F59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57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/>
      <c r="C3" s="9"/>
      <c r="D3" s="9"/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&amp;LTestfischen&amp;C&amp;D</oddHeader>
    <oddFooter>&amp;C&amp;A&amp;RSeite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31.00390625" style="0" customWidth="1"/>
    <col min="2" max="2" width="12.7109375" style="0" customWidth="1"/>
  </cols>
  <sheetData>
    <row r="1" spans="1:5" ht="15.75">
      <c r="A1" s="2" t="s">
        <v>0</v>
      </c>
      <c r="B1" s="35" t="s">
        <v>32</v>
      </c>
      <c r="C1" s="34"/>
      <c r="D1" s="37"/>
      <c r="E1" s="36"/>
    </row>
    <row r="2" spans="1:5" ht="12.75">
      <c r="A2" s="4" t="s">
        <v>3</v>
      </c>
      <c r="B2" s="33">
        <v>42301</v>
      </c>
      <c r="C2" s="3"/>
      <c r="D2" s="37"/>
      <c r="E2" s="37"/>
    </row>
    <row r="3" spans="1:2" ht="12.75">
      <c r="A3" s="1" t="s">
        <v>33</v>
      </c>
      <c r="B3" s="36" t="s">
        <v>35</v>
      </c>
    </row>
    <row r="4" spans="1:2" ht="12.75">
      <c r="A4" s="1" t="s">
        <v>4</v>
      </c>
      <c r="B4" t="s">
        <v>36</v>
      </c>
    </row>
    <row r="5" spans="1:3" ht="12.75">
      <c r="A5" s="13"/>
      <c r="B5" s="31" t="s">
        <v>8</v>
      </c>
      <c r="C5" s="32" t="s">
        <v>9</v>
      </c>
    </row>
    <row r="6" spans="1:3" ht="12.75">
      <c r="A6" s="14" t="s">
        <v>10</v>
      </c>
      <c r="B6" s="15">
        <f>COUNT('Durchgang 1'!$B$3:'Durchgang 1'!$B$5000)</f>
        <v>590</v>
      </c>
      <c r="C6" s="16">
        <f>COUNT('Durchgang 1'!$F$3:'Durchgang 1'!$F$5000)</f>
        <v>14</v>
      </c>
    </row>
    <row r="7" spans="1:5" ht="12.75">
      <c r="A7" s="17" t="s">
        <v>12</v>
      </c>
      <c r="B7" s="9">
        <f>COUNT('Durchgang 2'!$B$3:'Durchgang 2'!$B$5000)</f>
        <v>48</v>
      </c>
      <c r="C7" s="18">
        <f>COUNT('Durchgang 2'!$F$3:'Durchgang 2'!$F$5000)</f>
        <v>4</v>
      </c>
      <c r="E7" s="39"/>
    </row>
    <row r="8" spans="1:3" ht="12.75">
      <c r="A8" s="19" t="s">
        <v>11</v>
      </c>
      <c r="B8" s="20">
        <f>COUNT('Durchgang 3'!$B$3:'Durchgang 3'!$B$5000)</f>
        <v>0</v>
      </c>
      <c r="C8" s="21">
        <f>COUNT('Durchgang 3'!$F$3:'Durchgang 3'!$F$5000)</f>
        <v>0</v>
      </c>
    </row>
    <row r="9" spans="1:3" ht="15.75">
      <c r="A9" s="28" t="s">
        <v>16</v>
      </c>
      <c r="B9" s="29">
        <f>SUM(B6:B8)</f>
        <v>638</v>
      </c>
      <c r="C9" s="30">
        <f>SUM(C6:C8)</f>
        <v>18</v>
      </c>
    </row>
    <row r="11" spans="1:3" ht="12.75">
      <c r="A11" s="14" t="s">
        <v>13</v>
      </c>
      <c r="B11" s="22">
        <f>IF(B6&gt;0,B7/B6,0)</f>
        <v>0.08135593220338982</v>
      </c>
      <c r="C11" s="23">
        <f>IF(C6&gt;0,C7/C6,0)</f>
        <v>0.2857142857142857</v>
      </c>
    </row>
    <row r="12" spans="1:3" ht="12.75">
      <c r="A12" s="17" t="s">
        <v>15</v>
      </c>
      <c r="B12" s="24">
        <f>IF(B7&gt;0,B8/B7,0)</f>
        <v>0</v>
      </c>
      <c r="C12" s="25">
        <f>IF(C7&gt;0,C8/C7,0)</f>
        <v>0</v>
      </c>
    </row>
    <row r="13" spans="1:5" ht="12.75">
      <c r="A13" s="19" t="s">
        <v>14</v>
      </c>
      <c r="B13" s="26">
        <f>AVERAGE(B11:B12)</f>
        <v>0.04067796610169491</v>
      </c>
      <c r="C13" s="27">
        <f>AVERAGE(C11:C12)</f>
        <v>0.14285714285714285</v>
      </c>
      <c r="E13" s="37"/>
    </row>
    <row r="15" spans="1:3" ht="12.75">
      <c r="A15" s="14" t="s">
        <v>17</v>
      </c>
      <c r="B15" s="15"/>
      <c r="C15" s="16"/>
    </row>
    <row r="16" spans="1:3" ht="12.75">
      <c r="A16" s="17" t="s">
        <v>18</v>
      </c>
      <c r="B16" s="9">
        <f>IF(B8*$B$13&gt;1,ROUND(B8*$B$13,0),0)</f>
        <v>0</v>
      </c>
      <c r="C16" s="18">
        <f>IF(C8*$B$13&gt;1,ROUND(C8*$B$13,0),0)</f>
        <v>0</v>
      </c>
    </row>
    <row r="17" spans="1:3" ht="12.75">
      <c r="A17" s="17" t="s">
        <v>19</v>
      </c>
      <c r="B17" s="9">
        <f aca="true" t="shared" si="0" ref="B17:C22">IF(B16*$B$13&gt;1,ROUND(B16*$B$13,0),0)</f>
        <v>0</v>
      </c>
      <c r="C17" s="18">
        <f t="shared" si="0"/>
        <v>0</v>
      </c>
    </row>
    <row r="18" spans="1:3" ht="12.75">
      <c r="A18" s="17" t="s">
        <v>20</v>
      </c>
      <c r="B18" s="9">
        <f t="shared" si="0"/>
        <v>0</v>
      </c>
      <c r="C18" s="18">
        <f t="shared" si="0"/>
        <v>0</v>
      </c>
    </row>
    <row r="19" spans="1:3" ht="12.75">
      <c r="A19" s="17" t="s">
        <v>21</v>
      </c>
      <c r="B19" s="9">
        <f t="shared" si="0"/>
        <v>0</v>
      </c>
      <c r="C19" s="18">
        <f t="shared" si="0"/>
        <v>0</v>
      </c>
    </row>
    <row r="20" spans="1:3" ht="12.75">
      <c r="A20" s="17" t="s">
        <v>22</v>
      </c>
      <c r="B20" s="9">
        <f t="shared" si="0"/>
        <v>0</v>
      </c>
      <c r="C20" s="18">
        <f t="shared" si="0"/>
        <v>0</v>
      </c>
    </row>
    <row r="21" spans="1:3" ht="12.75">
      <c r="A21" s="17" t="s">
        <v>22</v>
      </c>
      <c r="B21" s="9">
        <f t="shared" si="0"/>
        <v>0</v>
      </c>
      <c r="C21" s="18">
        <f t="shared" si="0"/>
        <v>0</v>
      </c>
    </row>
    <row r="22" spans="1:3" ht="12.75">
      <c r="A22" s="19" t="s">
        <v>22</v>
      </c>
      <c r="B22" s="20">
        <f t="shared" si="0"/>
        <v>0</v>
      </c>
      <c r="C22" s="21">
        <f t="shared" si="0"/>
        <v>0</v>
      </c>
    </row>
    <row r="24" spans="1:3" ht="15.75">
      <c r="A24" s="28" t="s">
        <v>23</v>
      </c>
      <c r="B24" s="29">
        <f>SUM(B6:B8)+SUM(B16:B22)</f>
        <v>638</v>
      </c>
      <c r="C24" s="30">
        <f>SUM(C6:C8)+SUM(C16:C22)</f>
        <v>18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14.28125" style="0" customWidth="1"/>
    <col min="2" max="2" width="17.28125" style="3" customWidth="1"/>
    <col min="3" max="3" width="16.7109375" style="3" customWidth="1"/>
    <col min="4" max="4" width="29.7109375" style="0" customWidth="1"/>
    <col min="5" max="5" width="32.28125" style="0" customWidth="1"/>
  </cols>
  <sheetData>
    <row r="1" spans="1:3" ht="15.75">
      <c r="A1" s="2" t="s">
        <v>0</v>
      </c>
      <c r="C1" s="4" t="s">
        <v>34</v>
      </c>
    </row>
    <row r="2" ht="12.75">
      <c r="A2" s="1" t="s">
        <v>4</v>
      </c>
    </row>
    <row r="3" ht="12.75">
      <c r="A3" s="1" t="s">
        <v>5</v>
      </c>
    </row>
    <row r="5" ht="12.75">
      <c r="A5" s="1" t="s">
        <v>6</v>
      </c>
    </row>
    <row r="6" spans="1:4" ht="12.75">
      <c r="A6" s="5"/>
      <c r="B6" s="7" t="s">
        <v>1</v>
      </c>
      <c r="C6" s="7" t="s">
        <v>2</v>
      </c>
      <c r="D6" s="5" t="s">
        <v>7</v>
      </c>
    </row>
    <row r="7" spans="1:4" ht="12.75">
      <c r="A7" s="5">
        <v>1</v>
      </c>
      <c r="B7" s="6"/>
      <c r="C7" s="6"/>
      <c r="D7" s="5"/>
    </row>
    <row r="8" spans="1:4" ht="12.75">
      <c r="A8" s="5">
        <f>A7+1</f>
        <v>2</v>
      </c>
      <c r="B8" s="6"/>
      <c r="C8" s="6"/>
      <c r="D8" s="5"/>
    </row>
    <row r="9" spans="1:4" ht="12.75">
      <c r="A9" s="5">
        <f aca="true" t="shared" si="0" ref="A9:A72">A8+1</f>
        <v>3</v>
      </c>
      <c r="B9" s="6"/>
      <c r="C9" s="6"/>
      <c r="D9" s="5"/>
    </row>
    <row r="10" spans="1:4" ht="12.75">
      <c r="A10" s="5">
        <f t="shared" si="0"/>
        <v>4</v>
      </c>
      <c r="B10" s="6"/>
      <c r="C10" s="6"/>
      <c r="D10" s="5"/>
    </row>
    <row r="11" spans="1:4" ht="12.75">
      <c r="A11" s="5">
        <f t="shared" si="0"/>
        <v>5</v>
      </c>
      <c r="B11" s="6"/>
      <c r="C11" s="6"/>
      <c r="D11" s="5"/>
    </row>
    <row r="12" spans="1:4" ht="12.75">
      <c r="A12" s="5">
        <f t="shared" si="0"/>
        <v>6</v>
      </c>
      <c r="B12" s="6"/>
      <c r="C12" s="6"/>
      <c r="D12" s="5"/>
    </row>
    <row r="13" spans="1:4" ht="12.75">
      <c r="A13" s="5">
        <f t="shared" si="0"/>
        <v>7</v>
      </c>
      <c r="B13" s="6"/>
      <c r="C13" s="6"/>
      <c r="D13" s="5"/>
    </row>
    <row r="14" spans="1:4" ht="12.75">
      <c r="A14" s="5">
        <f t="shared" si="0"/>
        <v>8</v>
      </c>
      <c r="B14" s="6"/>
      <c r="C14" s="6"/>
      <c r="D14" s="5"/>
    </row>
    <row r="15" spans="1:4" ht="12.75">
      <c r="A15" s="5">
        <f t="shared" si="0"/>
        <v>9</v>
      </c>
      <c r="B15" s="6"/>
      <c r="C15" s="6"/>
      <c r="D15" s="5"/>
    </row>
    <row r="16" spans="1:4" ht="12.75">
      <c r="A16" s="5">
        <f t="shared" si="0"/>
        <v>10</v>
      </c>
      <c r="B16" s="6"/>
      <c r="C16" s="6"/>
      <c r="D16" s="5"/>
    </row>
    <row r="17" spans="1:4" ht="12.75">
      <c r="A17" s="5">
        <f t="shared" si="0"/>
        <v>11</v>
      </c>
      <c r="B17" s="6"/>
      <c r="C17" s="6"/>
      <c r="D17" s="5"/>
    </row>
    <row r="18" spans="1:4" ht="12.75">
      <c r="A18" s="5">
        <f t="shared" si="0"/>
        <v>12</v>
      </c>
      <c r="B18" s="6"/>
      <c r="C18" s="6"/>
      <c r="D18" s="5"/>
    </row>
    <row r="19" spans="1:4" ht="12.75">
      <c r="A19" s="5">
        <f t="shared" si="0"/>
        <v>13</v>
      </c>
      <c r="B19" s="6"/>
      <c r="C19" s="6"/>
      <c r="D19" s="5"/>
    </row>
    <row r="20" spans="1:4" ht="12.75">
      <c r="A20" s="5">
        <f t="shared" si="0"/>
        <v>14</v>
      </c>
      <c r="B20" s="6"/>
      <c r="C20" s="6"/>
      <c r="D20" s="5"/>
    </row>
    <row r="21" spans="1:4" ht="12.75">
      <c r="A21" s="5">
        <f t="shared" si="0"/>
        <v>15</v>
      </c>
      <c r="B21" s="6"/>
      <c r="C21" s="6"/>
      <c r="D21" s="5"/>
    </row>
    <row r="22" spans="1:4" ht="12.75">
      <c r="A22" s="5">
        <f t="shared" si="0"/>
        <v>16</v>
      </c>
      <c r="B22" s="6"/>
      <c r="C22" s="6"/>
      <c r="D22" s="5"/>
    </row>
    <row r="23" spans="1:4" ht="12.75">
      <c r="A23" s="5">
        <f t="shared" si="0"/>
        <v>17</v>
      </c>
      <c r="B23" s="6"/>
      <c r="C23" s="6"/>
      <c r="D23" s="5"/>
    </row>
    <row r="24" spans="1:4" ht="12.75">
      <c r="A24" s="5">
        <f t="shared" si="0"/>
        <v>18</v>
      </c>
      <c r="B24" s="6"/>
      <c r="C24" s="6"/>
      <c r="D24" s="5"/>
    </row>
    <row r="25" spans="1:4" ht="12.75">
      <c r="A25" s="5">
        <f t="shared" si="0"/>
        <v>19</v>
      </c>
      <c r="B25" s="6"/>
      <c r="C25" s="6"/>
      <c r="D25" s="5"/>
    </row>
    <row r="26" spans="1:4" ht="12.75">
      <c r="A26" s="5">
        <f t="shared" si="0"/>
        <v>20</v>
      </c>
      <c r="B26" s="6"/>
      <c r="C26" s="6"/>
      <c r="D26" s="5"/>
    </row>
    <row r="27" spans="1:4" ht="12.75">
      <c r="A27" s="5">
        <f t="shared" si="0"/>
        <v>21</v>
      </c>
      <c r="B27" s="6"/>
      <c r="C27" s="6"/>
      <c r="D27" s="5"/>
    </row>
    <row r="28" spans="1:4" ht="12.75">
      <c r="A28" s="5">
        <f t="shared" si="0"/>
        <v>22</v>
      </c>
      <c r="B28" s="6"/>
      <c r="C28" s="6"/>
      <c r="D28" s="5"/>
    </row>
    <row r="29" spans="1:4" ht="12.75">
      <c r="A29" s="5">
        <f t="shared" si="0"/>
        <v>23</v>
      </c>
      <c r="B29" s="6"/>
      <c r="C29" s="6"/>
      <c r="D29" s="5"/>
    </row>
    <row r="30" spans="1:4" ht="12.75">
      <c r="A30" s="5">
        <f t="shared" si="0"/>
        <v>24</v>
      </c>
      <c r="B30" s="6"/>
      <c r="C30" s="6"/>
      <c r="D30" s="5"/>
    </row>
    <row r="31" spans="1:4" ht="12.75">
      <c r="A31" s="5">
        <f t="shared" si="0"/>
        <v>25</v>
      </c>
      <c r="B31" s="6"/>
      <c r="C31" s="6"/>
      <c r="D31" s="5"/>
    </row>
    <row r="32" spans="1:4" ht="12.75">
      <c r="A32" s="5">
        <f t="shared" si="0"/>
        <v>26</v>
      </c>
      <c r="B32" s="6"/>
      <c r="C32" s="6"/>
      <c r="D32" s="5"/>
    </row>
    <row r="33" spans="1:4" ht="12.75">
      <c r="A33" s="5">
        <f t="shared" si="0"/>
        <v>27</v>
      </c>
      <c r="B33" s="6"/>
      <c r="C33" s="6"/>
      <c r="D33" s="5"/>
    </row>
    <row r="34" spans="1:4" ht="12.75">
      <c r="A34" s="5">
        <f t="shared" si="0"/>
        <v>28</v>
      </c>
      <c r="B34" s="6"/>
      <c r="C34" s="6"/>
      <c r="D34" s="5"/>
    </row>
    <row r="35" spans="1:4" ht="12.75">
      <c r="A35" s="5">
        <f t="shared" si="0"/>
        <v>29</v>
      </c>
      <c r="B35" s="6"/>
      <c r="C35" s="6"/>
      <c r="D35" s="5"/>
    </row>
    <row r="36" spans="1:4" ht="12.75">
      <c r="A36" s="5">
        <f t="shared" si="0"/>
        <v>30</v>
      </c>
      <c r="B36" s="6"/>
      <c r="C36" s="6"/>
      <c r="D36" s="5"/>
    </row>
    <row r="37" spans="1:4" ht="12.75">
      <c r="A37" s="5">
        <f t="shared" si="0"/>
        <v>31</v>
      </c>
      <c r="B37" s="6"/>
      <c r="C37" s="6"/>
      <c r="D37" s="5"/>
    </row>
    <row r="38" spans="1:4" ht="12.75">
      <c r="A38" s="5">
        <f t="shared" si="0"/>
        <v>32</v>
      </c>
      <c r="B38" s="6"/>
      <c r="C38" s="6"/>
      <c r="D38" s="5"/>
    </row>
    <row r="39" spans="1:4" ht="12.75">
      <c r="A39" s="5">
        <f t="shared" si="0"/>
        <v>33</v>
      </c>
      <c r="B39" s="6"/>
      <c r="C39" s="6"/>
      <c r="D39" s="5"/>
    </row>
    <row r="40" spans="1:4" ht="12.75">
      <c r="A40" s="5">
        <f t="shared" si="0"/>
        <v>34</v>
      </c>
      <c r="B40" s="6"/>
      <c r="C40" s="6"/>
      <c r="D40" s="5"/>
    </row>
    <row r="41" spans="1:4" ht="12.75">
      <c r="A41" s="5">
        <f t="shared" si="0"/>
        <v>35</v>
      </c>
      <c r="B41" s="6"/>
      <c r="C41" s="6"/>
      <c r="D41" s="5"/>
    </row>
    <row r="42" spans="1:4" ht="12.75">
      <c r="A42" s="5">
        <f t="shared" si="0"/>
        <v>36</v>
      </c>
      <c r="B42" s="6"/>
      <c r="C42" s="6"/>
      <c r="D42" s="5"/>
    </row>
    <row r="43" spans="1:4" ht="12.75">
      <c r="A43" s="5">
        <f t="shared" si="0"/>
        <v>37</v>
      </c>
      <c r="B43" s="6"/>
      <c r="C43" s="6"/>
      <c r="D43" s="5"/>
    </row>
    <row r="44" spans="1:4" ht="12.75">
      <c r="A44" s="5">
        <f t="shared" si="0"/>
        <v>38</v>
      </c>
      <c r="B44" s="6"/>
      <c r="C44" s="6"/>
      <c r="D44" s="5"/>
    </row>
    <row r="45" spans="1:4" ht="12.75">
      <c r="A45" s="5">
        <f t="shared" si="0"/>
        <v>39</v>
      </c>
      <c r="B45" s="6"/>
      <c r="C45" s="6"/>
      <c r="D45" s="5"/>
    </row>
    <row r="46" spans="1:4" ht="12.75">
      <c r="A46" s="5">
        <f t="shared" si="0"/>
        <v>40</v>
      </c>
      <c r="B46" s="6"/>
      <c r="C46" s="6"/>
      <c r="D46" s="5"/>
    </row>
    <row r="47" spans="1:4" ht="12.75">
      <c r="A47" s="5">
        <f t="shared" si="0"/>
        <v>41</v>
      </c>
      <c r="B47" s="6"/>
      <c r="C47" s="6"/>
      <c r="D47" s="5"/>
    </row>
    <row r="48" spans="1:4" ht="12.75">
      <c r="A48" s="5">
        <f t="shared" si="0"/>
        <v>42</v>
      </c>
      <c r="B48" s="6"/>
      <c r="C48" s="6"/>
      <c r="D48" s="5"/>
    </row>
    <row r="49" spans="1:4" ht="12.75">
      <c r="A49" s="5">
        <f t="shared" si="0"/>
        <v>43</v>
      </c>
      <c r="B49" s="6"/>
      <c r="C49" s="6"/>
      <c r="D49" s="5"/>
    </row>
    <row r="50" spans="1:4" ht="12.75">
      <c r="A50" s="5">
        <f t="shared" si="0"/>
        <v>44</v>
      </c>
      <c r="B50" s="6"/>
      <c r="C50" s="6"/>
      <c r="D50" s="5"/>
    </row>
    <row r="51" spans="1:4" ht="12.75">
      <c r="A51" s="5">
        <f t="shared" si="0"/>
        <v>45</v>
      </c>
      <c r="B51" s="6"/>
      <c r="C51" s="6"/>
      <c r="D51" s="5"/>
    </row>
    <row r="52" spans="1:4" ht="12.75">
      <c r="A52" s="5">
        <f t="shared" si="0"/>
        <v>46</v>
      </c>
      <c r="B52" s="6"/>
      <c r="C52" s="6"/>
      <c r="D52" s="5"/>
    </row>
    <row r="53" spans="1:4" ht="12.75">
      <c r="A53" s="5">
        <f t="shared" si="0"/>
        <v>47</v>
      </c>
      <c r="B53" s="6"/>
      <c r="C53" s="6"/>
      <c r="D53" s="5"/>
    </row>
    <row r="54" spans="1:4" ht="12.75">
      <c r="A54" s="5">
        <f t="shared" si="0"/>
        <v>48</v>
      </c>
      <c r="B54" s="6"/>
      <c r="C54" s="6"/>
      <c r="D54" s="5"/>
    </row>
    <row r="55" spans="1:4" ht="12.75">
      <c r="A55" s="5">
        <f t="shared" si="0"/>
        <v>49</v>
      </c>
      <c r="B55" s="6"/>
      <c r="C55" s="6"/>
      <c r="D55" s="5"/>
    </row>
    <row r="56" spans="1:4" ht="12.75">
      <c r="A56" s="5">
        <f t="shared" si="0"/>
        <v>50</v>
      </c>
      <c r="B56" s="6"/>
      <c r="C56" s="6"/>
      <c r="D56" s="5"/>
    </row>
    <row r="57" ht="12.75">
      <c r="A57">
        <f t="shared" si="0"/>
        <v>51</v>
      </c>
    </row>
    <row r="58" ht="12.75">
      <c r="A58">
        <f t="shared" si="0"/>
        <v>52</v>
      </c>
    </row>
    <row r="59" ht="12.75">
      <c r="A59">
        <f t="shared" si="0"/>
        <v>53</v>
      </c>
    </row>
    <row r="60" ht="12.75">
      <c r="A60">
        <f t="shared" si="0"/>
        <v>54</v>
      </c>
    </row>
    <row r="61" ht="12.75">
      <c r="A61">
        <f t="shared" si="0"/>
        <v>55</v>
      </c>
    </row>
    <row r="62" ht="12.75">
      <c r="A62">
        <f t="shared" si="0"/>
        <v>56</v>
      </c>
    </row>
    <row r="63" ht="12.75">
      <c r="A63">
        <f t="shared" si="0"/>
        <v>57</v>
      </c>
    </row>
    <row r="64" ht="12.75">
      <c r="A64">
        <f t="shared" si="0"/>
        <v>58</v>
      </c>
    </row>
    <row r="65" ht="12.75">
      <c r="A65">
        <f t="shared" si="0"/>
        <v>59</v>
      </c>
    </row>
    <row r="66" ht="12.75">
      <c r="A66">
        <f t="shared" si="0"/>
        <v>60</v>
      </c>
    </row>
    <row r="67" ht="12.75">
      <c r="A67">
        <f t="shared" si="0"/>
        <v>61</v>
      </c>
    </row>
    <row r="68" ht="12.75">
      <c r="A68">
        <f t="shared" si="0"/>
        <v>62</v>
      </c>
    </row>
    <row r="69" ht="12.75">
      <c r="A69">
        <f t="shared" si="0"/>
        <v>63</v>
      </c>
    </row>
    <row r="70" ht="12.75">
      <c r="A70">
        <f t="shared" si="0"/>
        <v>64</v>
      </c>
    </row>
    <row r="71" ht="12.75">
      <c r="A71">
        <f t="shared" si="0"/>
        <v>65</v>
      </c>
    </row>
    <row r="72" ht="12.75">
      <c r="A72">
        <f t="shared" si="0"/>
        <v>66</v>
      </c>
    </row>
    <row r="73" ht="12.75">
      <c r="A73">
        <f>A72+1</f>
        <v>67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0">
      <selection activeCell="K26" sqref="K26"/>
    </sheetView>
  </sheetViews>
  <sheetFormatPr defaultColWidth="11.421875" defaultRowHeight="12.75"/>
  <cols>
    <col min="2" max="4" width="13.8515625" style="0" bestFit="1" customWidth="1"/>
    <col min="5" max="7" width="13.28125" style="0" bestFit="1" customWidth="1"/>
  </cols>
  <sheetData>
    <row r="1" spans="2:8" ht="12.75">
      <c r="B1" t="s">
        <v>24</v>
      </c>
      <c r="C1" t="s">
        <v>25</v>
      </c>
      <c r="D1" t="s">
        <v>26</v>
      </c>
      <c r="E1" t="s">
        <v>27</v>
      </c>
      <c r="F1" t="s">
        <v>29</v>
      </c>
      <c r="G1" t="s">
        <v>28</v>
      </c>
      <c r="H1" t="s">
        <v>31</v>
      </c>
    </row>
    <row r="2" spans="1:8" ht="12.75">
      <c r="A2">
        <v>5</v>
      </c>
      <c r="B2">
        <f>COUNTIF('Durchgang 1'!$B$3:'Durchgang 1'!$B$3000,"&lt;5")</f>
        <v>0</v>
      </c>
      <c r="C2">
        <f>COUNTIF('Durchgang 2'!$B$3:'Durchgang 2'!$B$3000,"&lt;5")</f>
        <v>0</v>
      </c>
      <c r="D2">
        <f>COUNTIF('Durchgang 3'!$B$3:'Durchgang 3'!$B$3000,"&lt;5")</f>
        <v>0</v>
      </c>
      <c r="E2">
        <f>B2</f>
        <v>0</v>
      </c>
      <c r="F2">
        <f>C2</f>
        <v>0</v>
      </c>
      <c r="G2">
        <f>D2</f>
        <v>0</v>
      </c>
      <c r="H2">
        <f>G2+F2+E2</f>
        <v>0</v>
      </c>
    </row>
    <row r="3" spans="1:8" ht="12.75">
      <c r="A3">
        <f>A2+1</f>
        <v>6</v>
      </c>
      <c r="B3">
        <f>COUNTIF('Durchgang 1'!$B$3:'Durchgang 1'!$B$3000,"&lt;6")</f>
        <v>0</v>
      </c>
      <c r="C3">
        <f>COUNTIF('Durchgang 2'!$B$3:'Durchgang 2'!$B$3000,"&lt;6")</f>
        <v>0</v>
      </c>
      <c r="D3">
        <f>COUNTIF('Durchgang 3'!$B$3:'Durchgang 3'!$B$3000,"&lt;6")</f>
        <v>0</v>
      </c>
      <c r="E3">
        <f>B3-B2</f>
        <v>0</v>
      </c>
      <c r="F3">
        <f>C3-C2</f>
        <v>0</v>
      </c>
      <c r="G3">
        <f>D3-D2</f>
        <v>0</v>
      </c>
      <c r="H3">
        <f aca="true" t="shared" si="0" ref="H3:H48">G3+F3+E3</f>
        <v>0</v>
      </c>
    </row>
    <row r="4" spans="1:8" ht="12.75">
      <c r="A4">
        <f aca="true" t="shared" si="1" ref="A4:A48">A3+1</f>
        <v>7</v>
      </c>
      <c r="B4">
        <f>COUNTIF('Durchgang 1'!$B$3:'Durchgang 1'!$B$3000,"&lt;7")</f>
        <v>1</v>
      </c>
      <c r="C4">
        <f>COUNTIF('Durchgang 2'!$B$3:'Durchgang 2'!$B$3000,"&lt;7")</f>
        <v>0</v>
      </c>
      <c r="D4">
        <f>COUNTIF('Durchgang 3'!$B$3:'Durchgang 3'!$B$3000,"&lt;7")</f>
        <v>0</v>
      </c>
      <c r="E4">
        <f aca="true" t="shared" si="2" ref="E4:E48">B4-B3</f>
        <v>1</v>
      </c>
      <c r="F4">
        <f aca="true" t="shared" si="3" ref="F4:F48">C4-C3</f>
        <v>0</v>
      </c>
      <c r="G4">
        <f aca="true" t="shared" si="4" ref="G4:G48">D4-D3</f>
        <v>0</v>
      </c>
      <c r="H4">
        <f t="shared" si="0"/>
        <v>1</v>
      </c>
    </row>
    <row r="5" spans="1:8" ht="12.75">
      <c r="A5">
        <f t="shared" si="1"/>
        <v>8</v>
      </c>
      <c r="B5">
        <f>COUNTIF('Durchgang 1'!$B$3:'Durchgang 1'!$B$3000,"&lt;8")</f>
        <v>4</v>
      </c>
      <c r="C5">
        <f>COUNTIF('Durchgang 2'!$B$3:'Durchgang 2'!$B$3000,"&lt;8")</f>
        <v>0</v>
      </c>
      <c r="D5">
        <f>COUNTIF('Durchgang 3'!$B$3:'Durchgang 3'!$B$3000,"&lt;8")</f>
        <v>0</v>
      </c>
      <c r="E5">
        <f t="shared" si="2"/>
        <v>3</v>
      </c>
      <c r="F5">
        <f t="shared" si="3"/>
        <v>0</v>
      </c>
      <c r="G5">
        <f t="shared" si="4"/>
        <v>0</v>
      </c>
      <c r="H5">
        <f t="shared" si="0"/>
        <v>3</v>
      </c>
    </row>
    <row r="6" spans="1:8" ht="12.75">
      <c r="A6">
        <f t="shared" si="1"/>
        <v>9</v>
      </c>
      <c r="B6">
        <f>COUNTIF('Durchgang 1'!$B$3:'Durchgang 1'!$B$3000,"&lt;9")</f>
        <v>18</v>
      </c>
      <c r="C6">
        <f>COUNTIF('Durchgang 2'!$B$3:'Durchgang 2'!$B$3000,"&lt;9")</f>
        <v>0</v>
      </c>
      <c r="D6">
        <f>COUNTIF('Durchgang 3'!$B$3:'Durchgang 3'!$B$3000,"&lt;9")</f>
        <v>0</v>
      </c>
      <c r="E6">
        <f t="shared" si="2"/>
        <v>14</v>
      </c>
      <c r="F6">
        <f t="shared" si="3"/>
        <v>0</v>
      </c>
      <c r="G6">
        <f t="shared" si="4"/>
        <v>0</v>
      </c>
      <c r="H6">
        <f t="shared" si="0"/>
        <v>14</v>
      </c>
    </row>
    <row r="7" spans="1:8" ht="12.75">
      <c r="A7">
        <f t="shared" si="1"/>
        <v>10</v>
      </c>
      <c r="B7">
        <f>COUNTIF('Durchgang 1'!$B$3:'Durchgang 1'!$B$3000,"&lt;10")</f>
        <v>56</v>
      </c>
      <c r="C7">
        <f>COUNTIF('Durchgang 2'!$B$3:'Durchgang 2'!$B$3000,"&lt;10")</f>
        <v>2</v>
      </c>
      <c r="D7">
        <f>COUNTIF('Durchgang 3'!$B$3:'Durchgang 3'!$B$3000,"&lt;10")</f>
        <v>0</v>
      </c>
      <c r="E7">
        <f t="shared" si="2"/>
        <v>38</v>
      </c>
      <c r="F7">
        <f t="shared" si="3"/>
        <v>2</v>
      </c>
      <c r="G7">
        <f t="shared" si="4"/>
        <v>0</v>
      </c>
      <c r="H7">
        <f t="shared" si="0"/>
        <v>40</v>
      </c>
    </row>
    <row r="8" spans="1:8" ht="12.75">
      <c r="A8">
        <f t="shared" si="1"/>
        <v>11</v>
      </c>
      <c r="B8">
        <f>COUNTIF('Durchgang 1'!$B$3:'Durchgang 1'!$B$3000,"&lt;11")</f>
        <v>115</v>
      </c>
      <c r="C8">
        <f>COUNTIF('Durchgang 2'!$B$3:'Durchgang 2'!$B$3000,"&lt;11")</f>
        <v>5</v>
      </c>
      <c r="D8">
        <f>COUNTIF('Durchgang 3'!$B$3:'Durchgang 3'!$B$3000,"&lt;11")</f>
        <v>0</v>
      </c>
      <c r="E8">
        <f t="shared" si="2"/>
        <v>59</v>
      </c>
      <c r="F8">
        <f t="shared" si="3"/>
        <v>3</v>
      </c>
      <c r="G8">
        <f t="shared" si="4"/>
        <v>0</v>
      </c>
      <c r="H8">
        <f t="shared" si="0"/>
        <v>62</v>
      </c>
    </row>
    <row r="9" spans="1:8" ht="12.75">
      <c r="A9">
        <f t="shared" si="1"/>
        <v>12</v>
      </c>
      <c r="B9">
        <f>COUNTIF('Durchgang 1'!$B$3:'Durchgang 1'!$B$3000,"&lt;12")</f>
        <v>173</v>
      </c>
      <c r="C9">
        <f>COUNTIF('Durchgang 2'!$B$3:'Durchgang 2'!$B$3000,"&lt;12")</f>
        <v>7</v>
      </c>
      <c r="D9">
        <f>COUNTIF('Durchgang 3'!$B$3:'Durchgang 3'!$B$3000,"&lt;12")</f>
        <v>0</v>
      </c>
      <c r="E9">
        <f t="shared" si="2"/>
        <v>58</v>
      </c>
      <c r="F9">
        <f t="shared" si="3"/>
        <v>2</v>
      </c>
      <c r="G9">
        <f t="shared" si="4"/>
        <v>0</v>
      </c>
      <c r="H9">
        <f t="shared" si="0"/>
        <v>60</v>
      </c>
    </row>
    <row r="10" spans="1:8" ht="12.75">
      <c r="A10">
        <f t="shared" si="1"/>
        <v>13</v>
      </c>
      <c r="B10">
        <f>COUNTIF('Durchgang 1'!$B$3:'Durchgang 1'!$B$3000,"&lt;13")</f>
        <v>215</v>
      </c>
      <c r="C10">
        <f>COUNTIF('Durchgang 2'!$B$3:'Durchgang 2'!$B$3000,"&lt;13")</f>
        <v>7</v>
      </c>
      <c r="D10">
        <f>COUNTIF('Durchgang 3'!$B$3:'Durchgang 3'!$B$3000,"&lt;13")</f>
        <v>0</v>
      </c>
      <c r="E10">
        <f t="shared" si="2"/>
        <v>42</v>
      </c>
      <c r="F10">
        <f t="shared" si="3"/>
        <v>0</v>
      </c>
      <c r="G10">
        <f t="shared" si="4"/>
        <v>0</v>
      </c>
      <c r="H10">
        <f t="shared" si="0"/>
        <v>42</v>
      </c>
    </row>
    <row r="11" spans="1:8" ht="12.75">
      <c r="A11">
        <f t="shared" si="1"/>
        <v>14</v>
      </c>
      <c r="B11">
        <f>COUNTIF('Durchgang 1'!$B$3:'Durchgang 1'!$B$3000,"&lt;14")</f>
        <v>225</v>
      </c>
      <c r="C11">
        <f>COUNTIF('Durchgang 2'!$B$3:'Durchgang 2'!$B$3000,"&lt;14")</f>
        <v>8</v>
      </c>
      <c r="D11">
        <f>COUNTIF('Durchgang 3'!$B$3:'Durchgang 3'!$B$3000,"&lt;14")</f>
        <v>0</v>
      </c>
      <c r="E11">
        <f t="shared" si="2"/>
        <v>10</v>
      </c>
      <c r="F11">
        <f t="shared" si="3"/>
        <v>1</v>
      </c>
      <c r="G11">
        <f t="shared" si="4"/>
        <v>0</v>
      </c>
      <c r="H11">
        <f t="shared" si="0"/>
        <v>11</v>
      </c>
    </row>
    <row r="12" spans="1:8" ht="12.75">
      <c r="A12">
        <f t="shared" si="1"/>
        <v>15</v>
      </c>
      <c r="B12">
        <f>COUNTIF('Durchgang 1'!$B$3:'Durchgang 1'!$B$3000,"&lt;15")</f>
        <v>228</v>
      </c>
      <c r="C12">
        <f>COUNTIF('Durchgang 2'!$B$3:'Durchgang 2'!$B$3000,"&lt;15")</f>
        <v>9</v>
      </c>
      <c r="D12">
        <f>COUNTIF('Durchgang 3'!$B$3:'Durchgang 3'!$B$3000,"&lt;15")</f>
        <v>0</v>
      </c>
      <c r="E12">
        <f t="shared" si="2"/>
        <v>3</v>
      </c>
      <c r="F12">
        <f t="shared" si="3"/>
        <v>1</v>
      </c>
      <c r="G12">
        <f t="shared" si="4"/>
        <v>0</v>
      </c>
      <c r="H12">
        <f t="shared" si="0"/>
        <v>4</v>
      </c>
    </row>
    <row r="13" spans="1:8" ht="12.75">
      <c r="A13">
        <f t="shared" si="1"/>
        <v>16</v>
      </c>
      <c r="B13">
        <f>COUNTIF('Durchgang 1'!$B$3:'Durchgang 1'!$B$3000,"&lt;16")</f>
        <v>254</v>
      </c>
      <c r="C13">
        <f>COUNTIF('Durchgang 2'!$B$3:'Durchgang 2'!$B$3000,"&lt;16")</f>
        <v>10</v>
      </c>
      <c r="D13">
        <f>COUNTIF('Durchgang 3'!$B$3:'Durchgang 3'!$B$3000,"&lt;16")</f>
        <v>0</v>
      </c>
      <c r="E13">
        <f t="shared" si="2"/>
        <v>26</v>
      </c>
      <c r="F13">
        <f t="shared" si="3"/>
        <v>1</v>
      </c>
      <c r="G13">
        <f t="shared" si="4"/>
        <v>0</v>
      </c>
      <c r="H13">
        <f t="shared" si="0"/>
        <v>27</v>
      </c>
    </row>
    <row r="14" spans="1:8" ht="12.75">
      <c r="A14">
        <f t="shared" si="1"/>
        <v>17</v>
      </c>
      <c r="B14">
        <f>COUNTIF('Durchgang 1'!$B$3:'Durchgang 1'!$B$3000,"&lt;17")</f>
        <v>299</v>
      </c>
      <c r="C14">
        <f>COUNTIF('Durchgang 2'!$B$3:'Durchgang 2'!$B$3000,"&lt;17")</f>
        <v>14</v>
      </c>
      <c r="D14">
        <f>COUNTIF('Durchgang 3'!$B$3:'Durchgang 3'!$B$3000,"&lt;17")</f>
        <v>0</v>
      </c>
      <c r="E14">
        <f t="shared" si="2"/>
        <v>45</v>
      </c>
      <c r="F14">
        <f t="shared" si="3"/>
        <v>4</v>
      </c>
      <c r="G14">
        <f t="shared" si="4"/>
        <v>0</v>
      </c>
      <c r="H14">
        <f t="shared" si="0"/>
        <v>49</v>
      </c>
    </row>
    <row r="15" spans="1:8" ht="12.75">
      <c r="A15">
        <f t="shared" si="1"/>
        <v>18</v>
      </c>
      <c r="B15">
        <f>COUNTIF('Durchgang 1'!$B$3:'Durchgang 1'!$B$3000,"&lt;18")</f>
        <v>364</v>
      </c>
      <c r="C15">
        <f>COUNTIF('Durchgang 2'!$B$3:'Durchgang 2'!$B$3000,"&lt;18")</f>
        <v>22</v>
      </c>
      <c r="D15">
        <f>COUNTIF('Durchgang 3'!$B$3:'Durchgang 3'!$B$3000,"&lt;18")</f>
        <v>0</v>
      </c>
      <c r="E15">
        <f t="shared" si="2"/>
        <v>65</v>
      </c>
      <c r="F15">
        <f t="shared" si="3"/>
        <v>8</v>
      </c>
      <c r="G15">
        <f t="shared" si="4"/>
        <v>0</v>
      </c>
      <c r="H15">
        <f t="shared" si="0"/>
        <v>73</v>
      </c>
    </row>
    <row r="16" spans="1:8" ht="12.75">
      <c r="A16">
        <f t="shared" si="1"/>
        <v>19</v>
      </c>
      <c r="B16">
        <f>COUNTIF('Durchgang 1'!$B$3:'Durchgang 1'!$B$3000,"&lt;19")</f>
        <v>435</v>
      </c>
      <c r="C16">
        <f>COUNTIF('Durchgang 2'!$B$3:'Durchgang 2'!$B$3000,"&lt;19")</f>
        <v>36</v>
      </c>
      <c r="D16">
        <f>COUNTIF('Durchgang 3'!$B$3:'Durchgang 3'!$B$3000,"&lt;19")</f>
        <v>0</v>
      </c>
      <c r="E16">
        <f t="shared" si="2"/>
        <v>71</v>
      </c>
      <c r="F16">
        <f t="shared" si="3"/>
        <v>14</v>
      </c>
      <c r="G16">
        <f t="shared" si="4"/>
        <v>0</v>
      </c>
      <c r="H16">
        <f t="shared" si="0"/>
        <v>85</v>
      </c>
    </row>
    <row r="17" spans="1:8" ht="12.75">
      <c r="A17">
        <f t="shared" si="1"/>
        <v>20</v>
      </c>
      <c r="B17">
        <f>COUNTIF('Durchgang 1'!$B$3:'Durchgang 1'!$B$3000,"&lt;20")</f>
        <v>482</v>
      </c>
      <c r="C17">
        <f>COUNTIF('Durchgang 2'!$B$3:'Durchgang 2'!$B$3000,"&lt;20")</f>
        <v>41</v>
      </c>
      <c r="D17">
        <f>COUNTIF('Durchgang 3'!$B$3:'Durchgang 3'!$B$3000,"&lt;20")</f>
        <v>0</v>
      </c>
      <c r="E17">
        <f t="shared" si="2"/>
        <v>47</v>
      </c>
      <c r="F17">
        <f t="shared" si="3"/>
        <v>5</v>
      </c>
      <c r="G17">
        <f t="shared" si="4"/>
        <v>0</v>
      </c>
      <c r="H17">
        <f t="shared" si="0"/>
        <v>52</v>
      </c>
    </row>
    <row r="18" spans="1:8" ht="12.75">
      <c r="A18">
        <f t="shared" si="1"/>
        <v>21</v>
      </c>
      <c r="B18">
        <f>COUNTIF('Durchgang 1'!$B$3:'Durchgang 1'!$B$3000,"&lt;21")</f>
        <v>526</v>
      </c>
      <c r="C18">
        <f>COUNTIF('Durchgang 2'!$B$3:'Durchgang 2'!$B$3000,"&lt;21")</f>
        <v>45</v>
      </c>
      <c r="D18">
        <f>COUNTIF('Durchgang 3'!$B$3:'Durchgang 3'!$B$3000,"&lt;21")</f>
        <v>0</v>
      </c>
      <c r="E18">
        <f t="shared" si="2"/>
        <v>44</v>
      </c>
      <c r="F18">
        <f t="shared" si="3"/>
        <v>4</v>
      </c>
      <c r="G18">
        <f t="shared" si="4"/>
        <v>0</v>
      </c>
      <c r="H18">
        <f t="shared" si="0"/>
        <v>48</v>
      </c>
    </row>
    <row r="19" spans="1:8" ht="12.75">
      <c r="A19">
        <f t="shared" si="1"/>
        <v>22</v>
      </c>
      <c r="B19">
        <f>COUNTIF('Durchgang 1'!$B$3:'Durchgang 1'!$B$3000,"&lt;22")</f>
        <v>546</v>
      </c>
      <c r="C19">
        <f>COUNTIF('Durchgang 2'!$B$3:'Durchgang 2'!$B$3000,"&lt;22")</f>
        <v>47</v>
      </c>
      <c r="D19">
        <f>COUNTIF('Durchgang 3'!$B$3:'Durchgang 3'!$B$3000,"&lt;22")</f>
        <v>0</v>
      </c>
      <c r="E19">
        <f t="shared" si="2"/>
        <v>20</v>
      </c>
      <c r="F19">
        <f t="shared" si="3"/>
        <v>2</v>
      </c>
      <c r="G19">
        <f t="shared" si="4"/>
        <v>0</v>
      </c>
      <c r="H19">
        <f t="shared" si="0"/>
        <v>22</v>
      </c>
    </row>
    <row r="20" spans="1:8" ht="12.75">
      <c r="A20">
        <f t="shared" si="1"/>
        <v>23</v>
      </c>
      <c r="B20">
        <f>COUNTIF('Durchgang 1'!$B$3:'Durchgang 1'!$B$3000,"&lt;23")</f>
        <v>563</v>
      </c>
      <c r="C20">
        <f>COUNTIF('Durchgang 2'!$B$3:'Durchgang 2'!$B$3000,"&lt;23")</f>
        <v>47</v>
      </c>
      <c r="D20">
        <f>COUNTIF('Durchgang 3'!$B$3:'Durchgang 3'!$B$3000,"&lt;23")</f>
        <v>0</v>
      </c>
      <c r="E20">
        <f t="shared" si="2"/>
        <v>17</v>
      </c>
      <c r="F20">
        <f t="shared" si="3"/>
        <v>0</v>
      </c>
      <c r="G20">
        <f t="shared" si="4"/>
        <v>0</v>
      </c>
      <c r="H20">
        <f t="shared" si="0"/>
        <v>17</v>
      </c>
    </row>
    <row r="21" spans="1:8" ht="12.75">
      <c r="A21">
        <f t="shared" si="1"/>
        <v>24</v>
      </c>
      <c r="B21">
        <f>COUNTIF('Durchgang 1'!$B$3:'Durchgang 1'!$B$3000,"&lt;24")</f>
        <v>568</v>
      </c>
      <c r="C21">
        <f>COUNTIF('Durchgang 2'!$B$3:'Durchgang 2'!$B$3000,"&lt;24")</f>
        <v>47</v>
      </c>
      <c r="D21">
        <f>COUNTIF('Durchgang 3'!$B$3:'Durchgang 3'!$B$3000,"&lt;24")</f>
        <v>0</v>
      </c>
      <c r="E21">
        <f t="shared" si="2"/>
        <v>5</v>
      </c>
      <c r="F21">
        <f t="shared" si="3"/>
        <v>0</v>
      </c>
      <c r="G21">
        <f t="shared" si="4"/>
        <v>0</v>
      </c>
      <c r="H21">
        <f t="shared" si="0"/>
        <v>5</v>
      </c>
    </row>
    <row r="22" spans="1:8" ht="12.75">
      <c r="A22">
        <f t="shared" si="1"/>
        <v>25</v>
      </c>
      <c r="B22">
        <f>COUNTIF('Durchgang 1'!$B$3:'Durchgang 1'!$B$3000,"&lt;25")</f>
        <v>573</v>
      </c>
      <c r="C22">
        <f>COUNTIF('Durchgang 2'!$B$3:'Durchgang 2'!$B$3000,"&lt;25")</f>
        <v>47</v>
      </c>
      <c r="D22">
        <f>COUNTIF('Durchgang 3'!$B$3:'Durchgang 3'!$B$3000,"&lt;25")</f>
        <v>0</v>
      </c>
      <c r="E22">
        <f t="shared" si="2"/>
        <v>5</v>
      </c>
      <c r="F22">
        <f t="shared" si="3"/>
        <v>0</v>
      </c>
      <c r="G22">
        <f t="shared" si="4"/>
        <v>0</v>
      </c>
      <c r="H22">
        <f t="shared" si="0"/>
        <v>5</v>
      </c>
    </row>
    <row r="23" spans="1:8" ht="12.75">
      <c r="A23">
        <f t="shared" si="1"/>
        <v>26</v>
      </c>
      <c r="B23">
        <f>COUNTIF('Durchgang 1'!$B$3:'Durchgang 1'!$B$3000,"&lt;26")</f>
        <v>577</v>
      </c>
      <c r="C23">
        <f>COUNTIF('Durchgang 2'!$B$3:'Durchgang 2'!$B$3000,"&lt;26")</f>
        <v>48</v>
      </c>
      <c r="D23">
        <f>COUNTIF('Durchgang 3'!$B$3:'Durchgang 3'!$B$3000,"&lt;26")</f>
        <v>0</v>
      </c>
      <c r="E23">
        <f t="shared" si="2"/>
        <v>4</v>
      </c>
      <c r="F23">
        <f t="shared" si="3"/>
        <v>1</v>
      </c>
      <c r="G23">
        <f t="shared" si="4"/>
        <v>0</v>
      </c>
      <c r="H23">
        <f t="shared" si="0"/>
        <v>5</v>
      </c>
    </row>
    <row r="24" spans="1:8" ht="12.75">
      <c r="A24">
        <f t="shared" si="1"/>
        <v>27</v>
      </c>
      <c r="B24">
        <f>COUNTIF('Durchgang 1'!$B$3:'Durchgang 1'!$B$3000,"&lt;27")</f>
        <v>583</v>
      </c>
      <c r="C24">
        <f>COUNTIF('Durchgang 2'!$B$3:'Durchgang 2'!$B$3000,"&lt;27")</f>
        <v>48</v>
      </c>
      <c r="D24">
        <f>COUNTIF('Durchgang 3'!$B$3:'Durchgang 3'!$B$3000,"&lt;27")</f>
        <v>0</v>
      </c>
      <c r="E24">
        <f t="shared" si="2"/>
        <v>6</v>
      </c>
      <c r="F24">
        <f t="shared" si="3"/>
        <v>0</v>
      </c>
      <c r="G24">
        <f t="shared" si="4"/>
        <v>0</v>
      </c>
      <c r="H24">
        <f t="shared" si="0"/>
        <v>6</v>
      </c>
    </row>
    <row r="25" spans="1:8" ht="12.75">
      <c r="A25">
        <f t="shared" si="1"/>
        <v>28</v>
      </c>
      <c r="B25">
        <f>COUNTIF('Durchgang 1'!$B$3:'Durchgang 1'!$B$3000,"&lt;28")</f>
        <v>584</v>
      </c>
      <c r="C25">
        <f>COUNTIF('Durchgang 2'!$B$3:'Durchgang 2'!$B$3000,"&lt;28")</f>
        <v>48</v>
      </c>
      <c r="D25">
        <f>COUNTIF('Durchgang 3'!$B$3:'Durchgang 3'!$B$3000,"&lt;28")</f>
        <v>0</v>
      </c>
      <c r="E25">
        <f t="shared" si="2"/>
        <v>1</v>
      </c>
      <c r="F25">
        <f t="shared" si="3"/>
        <v>0</v>
      </c>
      <c r="G25">
        <f t="shared" si="4"/>
        <v>0</v>
      </c>
      <c r="H25">
        <f t="shared" si="0"/>
        <v>1</v>
      </c>
    </row>
    <row r="26" spans="1:11" ht="12.75">
      <c r="A26">
        <f t="shared" si="1"/>
        <v>29</v>
      </c>
      <c r="B26">
        <f>COUNTIF('Durchgang 1'!$B$3:'Durchgang 1'!$B$3000,"&lt;29")</f>
        <v>585</v>
      </c>
      <c r="C26">
        <f>COUNTIF('Durchgang 2'!$B$3:'Durchgang 2'!$B$3000,"&lt;29")</f>
        <v>48</v>
      </c>
      <c r="D26">
        <f>COUNTIF('Durchgang 3'!$B$3:'Durchgang 3'!$B$3000,"&lt;29")</f>
        <v>0</v>
      </c>
      <c r="E26">
        <f t="shared" si="2"/>
        <v>1</v>
      </c>
      <c r="F26">
        <f t="shared" si="3"/>
        <v>0</v>
      </c>
      <c r="G26">
        <f t="shared" si="4"/>
        <v>0</v>
      </c>
      <c r="H26">
        <f t="shared" si="0"/>
        <v>1</v>
      </c>
      <c r="K26">
        <f>SUM(H21:H40)</f>
        <v>27</v>
      </c>
    </row>
    <row r="27" spans="1:8" ht="12.75">
      <c r="A27">
        <f t="shared" si="1"/>
        <v>30</v>
      </c>
      <c r="B27">
        <f>COUNTIF('Durchgang 1'!$B$3:'Durchgang 1'!$B$3000,"&lt;30")</f>
        <v>587</v>
      </c>
      <c r="C27">
        <f>COUNTIF('Durchgang 2'!$B$3:'Durchgang 2'!$B$3000,"&lt;30")</f>
        <v>48</v>
      </c>
      <c r="D27">
        <f>COUNTIF('Durchgang 3'!$B$3:'Durchgang 3'!$B$3000,"&lt;30")</f>
        <v>0</v>
      </c>
      <c r="E27">
        <f t="shared" si="2"/>
        <v>2</v>
      </c>
      <c r="F27">
        <f t="shared" si="3"/>
        <v>0</v>
      </c>
      <c r="G27">
        <f t="shared" si="4"/>
        <v>0</v>
      </c>
      <c r="H27">
        <f t="shared" si="0"/>
        <v>2</v>
      </c>
    </row>
    <row r="28" spans="1:8" ht="12.75">
      <c r="A28">
        <f t="shared" si="1"/>
        <v>31</v>
      </c>
      <c r="B28">
        <f>COUNTIF('Durchgang 1'!$B$3:'Durchgang 1'!$B$3000,"&lt;31")</f>
        <v>587</v>
      </c>
      <c r="C28">
        <f>COUNTIF('Durchgang 2'!$B$3:'Durchgang 2'!$B$3000,"&lt;31")</f>
        <v>48</v>
      </c>
      <c r="D28">
        <f>COUNTIF('Durchgang 3'!$B$3:'Durchgang 3'!$B$3000,"&lt;31")</f>
        <v>0</v>
      </c>
      <c r="E28">
        <f t="shared" si="2"/>
        <v>0</v>
      </c>
      <c r="F28">
        <f t="shared" si="3"/>
        <v>0</v>
      </c>
      <c r="G28">
        <f t="shared" si="4"/>
        <v>0</v>
      </c>
      <c r="H28">
        <f t="shared" si="0"/>
        <v>0</v>
      </c>
    </row>
    <row r="29" spans="1:8" ht="12.75">
      <c r="A29">
        <f t="shared" si="1"/>
        <v>32</v>
      </c>
      <c r="B29">
        <f>COUNTIF('Durchgang 1'!$B$3:'Durchgang 1'!$B$3000,"&lt;32")</f>
        <v>588</v>
      </c>
      <c r="C29">
        <f>COUNTIF('Durchgang 2'!$B$3:'Durchgang 2'!$B$3000,"&lt;32")</f>
        <v>48</v>
      </c>
      <c r="D29">
        <f>COUNTIF('Durchgang 3'!$B$3:'Durchgang 3'!$B$3000,"&lt;32")</f>
        <v>0</v>
      </c>
      <c r="E29">
        <f t="shared" si="2"/>
        <v>1</v>
      </c>
      <c r="F29">
        <f t="shared" si="3"/>
        <v>0</v>
      </c>
      <c r="G29">
        <f t="shared" si="4"/>
        <v>0</v>
      </c>
      <c r="H29">
        <f t="shared" si="0"/>
        <v>1</v>
      </c>
    </row>
    <row r="30" spans="1:8" ht="12.75">
      <c r="A30">
        <f t="shared" si="1"/>
        <v>33</v>
      </c>
      <c r="B30">
        <f>COUNTIF('Durchgang 1'!$B$3:'Durchgang 1'!$B$3000,"&lt;33")</f>
        <v>588</v>
      </c>
      <c r="C30">
        <f>COUNTIF('Durchgang 2'!$B$3:'Durchgang 2'!$B$3000,"&lt;33")</f>
        <v>48</v>
      </c>
      <c r="D30">
        <f>COUNTIF('Durchgang 3'!$B$3:'Durchgang 3'!$B$3000,"&lt;33")</f>
        <v>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0"/>
        <v>0</v>
      </c>
    </row>
    <row r="31" spans="1:8" ht="12.75">
      <c r="A31">
        <f t="shared" si="1"/>
        <v>34</v>
      </c>
      <c r="B31">
        <f>COUNTIF('Durchgang 1'!$B$3:'Durchgang 1'!$B$3000,"&lt;34")</f>
        <v>588</v>
      </c>
      <c r="C31">
        <f>COUNTIF('Durchgang 2'!$B$3:'Durchgang 2'!$B$3000,"&lt;34")</f>
        <v>48</v>
      </c>
      <c r="D31">
        <f>COUNTIF('Durchgang 3'!$B$3:'Durchgang 3'!$B$3000,"&lt;34")</f>
        <v>0</v>
      </c>
      <c r="E31">
        <f t="shared" si="2"/>
        <v>0</v>
      </c>
      <c r="F31">
        <f t="shared" si="3"/>
        <v>0</v>
      </c>
      <c r="G31">
        <f t="shared" si="4"/>
        <v>0</v>
      </c>
      <c r="H31">
        <f t="shared" si="0"/>
        <v>0</v>
      </c>
    </row>
    <row r="32" spans="1:8" ht="12.75">
      <c r="A32">
        <f t="shared" si="1"/>
        <v>35</v>
      </c>
      <c r="B32">
        <f>COUNTIF('Durchgang 1'!$B$3:'Durchgang 1'!$B$3000,"&lt;35")</f>
        <v>588</v>
      </c>
      <c r="C32">
        <f>COUNTIF('Durchgang 2'!$B$3:'Durchgang 2'!$B$3000,"&lt;35")</f>
        <v>48</v>
      </c>
      <c r="D32">
        <f>COUNTIF('Durchgang 3'!$B$3:'Durchgang 3'!$B$3000,"&lt;35")</f>
        <v>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0"/>
        <v>0</v>
      </c>
    </row>
    <row r="33" spans="1:8" ht="12.75">
      <c r="A33">
        <f t="shared" si="1"/>
        <v>36</v>
      </c>
      <c r="B33">
        <f>COUNTIF('Durchgang 1'!$B$3:'Durchgang 1'!$B$3000,"&lt;36")</f>
        <v>589</v>
      </c>
      <c r="C33">
        <f>COUNTIF('Durchgang 2'!$B$3:'Durchgang 2'!$B$3000,"&lt;36")</f>
        <v>48</v>
      </c>
      <c r="D33">
        <f>COUNTIF('Durchgang 3'!$B$3:'Durchgang 3'!$B$3000,"&lt;36")</f>
        <v>0</v>
      </c>
      <c r="E33">
        <f t="shared" si="2"/>
        <v>1</v>
      </c>
      <c r="F33">
        <f t="shared" si="3"/>
        <v>0</v>
      </c>
      <c r="G33">
        <f t="shared" si="4"/>
        <v>0</v>
      </c>
      <c r="H33">
        <f t="shared" si="0"/>
        <v>1</v>
      </c>
    </row>
    <row r="34" spans="1:8" ht="12.75">
      <c r="A34">
        <f t="shared" si="1"/>
        <v>37</v>
      </c>
      <c r="B34">
        <f>COUNTIF('Durchgang 1'!$B$3:'Durchgang 1'!$B$3000,"&lt;37")</f>
        <v>589</v>
      </c>
      <c r="C34">
        <f>COUNTIF('Durchgang 2'!$B$3:'Durchgang 2'!$B$3000,"&lt;37")</f>
        <v>48</v>
      </c>
      <c r="D34">
        <f>COUNTIF('Durchgang 3'!$B$3:'Durchgang 3'!$B$3000,"&lt;37")</f>
        <v>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0"/>
        <v>0</v>
      </c>
    </row>
    <row r="35" spans="1:8" ht="12.75">
      <c r="A35">
        <f t="shared" si="1"/>
        <v>38</v>
      </c>
      <c r="B35">
        <f>COUNTIF('Durchgang 1'!$B$3:'Durchgang 1'!$B$3000,"&lt;38")</f>
        <v>589</v>
      </c>
      <c r="C35">
        <f>COUNTIF('Durchgang 2'!$B$3:'Durchgang 2'!$B$3000,"&lt;38")</f>
        <v>48</v>
      </c>
      <c r="D35">
        <f>COUNTIF('Durchgang 3'!$B$3:'Durchgang 3'!$B$3000,"&lt;38")</f>
        <v>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0"/>
        <v>0</v>
      </c>
    </row>
    <row r="36" spans="1:8" ht="12.75">
      <c r="A36">
        <f t="shared" si="1"/>
        <v>39</v>
      </c>
      <c r="B36">
        <f>COUNTIF('Durchgang 1'!$B$3:'Durchgang 1'!$B$3000,"&lt;39")</f>
        <v>589</v>
      </c>
      <c r="C36">
        <f>COUNTIF('Durchgang 2'!$B$3:'Durchgang 2'!$B$3000,"&lt;39")</f>
        <v>48</v>
      </c>
      <c r="D36">
        <f>COUNTIF('Durchgang 3'!$B$3:'Durchgang 3'!$B$3000,"&lt;39")</f>
        <v>0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0"/>
        <v>0</v>
      </c>
    </row>
    <row r="37" spans="1:8" ht="12.75">
      <c r="A37">
        <f t="shared" si="1"/>
        <v>40</v>
      </c>
      <c r="B37">
        <f>COUNTIF('Durchgang 1'!$B$3:'Durchgang 1'!$B$3000,"&lt;340")</f>
        <v>590</v>
      </c>
      <c r="C37">
        <f>COUNTIF('Durchgang 2'!$B$3:'Durchgang 2'!$B$3000,"&lt;40")</f>
        <v>48</v>
      </c>
      <c r="D37">
        <f>COUNTIF('Durchgang 3'!$B$3:'Durchgang 3'!$B$3000,"&lt;340")</f>
        <v>0</v>
      </c>
      <c r="E37">
        <f t="shared" si="2"/>
        <v>1</v>
      </c>
      <c r="F37">
        <f t="shared" si="3"/>
        <v>0</v>
      </c>
      <c r="G37">
        <f t="shared" si="4"/>
        <v>0</v>
      </c>
      <c r="H37">
        <f t="shared" si="0"/>
        <v>1</v>
      </c>
    </row>
    <row r="38" spans="1:8" ht="12.75">
      <c r="A38">
        <f t="shared" si="1"/>
        <v>41</v>
      </c>
      <c r="B38">
        <f>COUNTIF('Durchgang 1'!$B$3:'Durchgang 1'!$B$3000,"&lt;41")</f>
        <v>589</v>
      </c>
      <c r="C38">
        <f>COUNTIF('Durchgang 2'!$B$3:'Durchgang 2'!$B$3000,"&lt;41")</f>
        <v>48</v>
      </c>
      <c r="D38">
        <f>COUNTIF('Durchgang 3'!$B$3:'Durchgang 3'!$B$3000,"&lt;41")</f>
        <v>0</v>
      </c>
      <c r="E38">
        <f t="shared" si="2"/>
        <v>-1</v>
      </c>
      <c r="F38">
        <f t="shared" si="3"/>
        <v>0</v>
      </c>
      <c r="G38">
        <f t="shared" si="4"/>
        <v>0</v>
      </c>
      <c r="H38">
        <f t="shared" si="0"/>
        <v>-1</v>
      </c>
    </row>
    <row r="39" spans="1:8" ht="12.75">
      <c r="A39">
        <f t="shared" si="1"/>
        <v>42</v>
      </c>
      <c r="B39">
        <f>COUNTIF('Durchgang 1'!$B$3:'Durchgang 1'!$B$3000,"&lt;42")</f>
        <v>589</v>
      </c>
      <c r="C39">
        <f>COUNTIF('Durchgang 2'!$B$3:'Durchgang 2'!$B$3000,"&lt;42")</f>
        <v>48</v>
      </c>
      <c r="D39">
        <f>COUNTIF('Durchgang 3'!$B$3:'Durchgang 3'!$B$3000,"&lt;42")</f>
        <v>0</v>
      </c>
      <c r="E39">
        <f t="shared" si="2"/>
        <v>0</v>
      </c>
      <c r="F39">
        <f t="shared" si="3"/>
        <v>0</v>
      </c>
      <c r="G39">
        <f t="shared" si="4"/>
        <v>0</v>
      </c>
      <c r="H39">
        <f t="shared" si="0"/>
        <v>0</v>
      </c>
    </row>
    <row r="40" spans="1:8" ht="12.75">
      <c r="A40">
        <f t="shared" si="1"/>
        <v>43</v>
      </c>
      <c r="B40">
        <f>COUNTIF('Durchgang 1'!$B$3:'Durchgang 1'!$B$3000,"&lt;43")</f>
        <v>589</v>
      </c>
      <c r="C40">
        <f>COUNTIF('Durchgang 2'!$B$3:'Durchgang 2'!$B$3000,"&lt;43")</f>
        <v>48</v>
      </c>
      <c r="D40">
        <f>COUNTIF('Durchgang 3'!$B$3:'Durchgang 3'!$B$3000,"&lt;43")</f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0"/>
        <v>0</v>
      </c>
    </row>
    <row r="41" spans="1:8" ht="12.75">
      <c r="A41">
        <f t="shared" si="1"/>
        <v>44</v>
      </c>
      <c r="B41">
        <f>COUNTIF('Durchgang 1'!$B$3:'Durchgang 1'!$B$3000,"&lt;44")</f>
        <v>589</v>
      </c>
      <c r="C41">
        <f>COUNTIF('Durchgang 2'!$B$3:'Durchgang 2'!$B$3000,"&lt;44")</f>
        <v>48</v>
      </c>
      <c r="D41">
        <f>COUNTIF('Durchgang 3'!$B$3:'Durchgang 3'!$B$3000,"&lt;44")</f>
        <v>0</v>
      </c>
      <c r="E41">
        <f t="shared" si="2"/>
        <v>0</v>
      </c>
      <c r="F41">
        <f t="shared" si="3"/>
        <v>0</v>
      </c>
      <c r="G41">
        <f t="shared" si="4"/>
        <v>0</v>
      </c>
      <c r="H41">
        <f t="shared" si="0"/>
        <v>0</v>
      </c>
    </row>
    <row r="42" spans="1:8" ht="12.75">
      <c r="A42">
        <f t="shared" si="1"/>
        <v>45</v>
      </c>
      <c r="B42">
        <f>COUNTIF('Durchgang 1'!$B$3:'Durchgang 1'!$B$3000,"&lt;45")</f>
        <v>589</v>
      </c>
      <c r="C42">
        <f>COUNTIF('Durchgang 2'!$B$3:'Durchgang 2'!$B$3000,"&lt;45")</f>
        <v>48</v>
      </c>
      <c r="D42">
        <f>COUNTIF('Durchgang 3'!$B$3:'Durchgang 3'!$B$3000,"&lt;45")</f>
        <v>0</v>
      </c>
      <c r="E42">
        <f t="shared" si="2"/>
        <v>0</v>
      </c>
      <c r="F42">
        <f t="shared" si="3"/>
        <v>0</v>
      </c>
      <c r="G42">
        <f t="shared" si="4"/>
        <v>0</v>
      </c>
      <c r="H42">
        <f t="shared" si="0"/>
        <v>0</v>
      </c>
    </row>
    <row r="43" spans="1:8" ht="12.75">
      <c r="A43">
        <f t="shared" si="1"/>
        <v>46</v>
      </c>
      <c r="B43">
        <f>COUNTIF('Durchgang 1'!$B$3:'Durchgang 1'!$B$3000,"&lt;46")</f>
        <v>589</v>
      </c>
      <c r="C43">
        <f>COUNTIF('Durchgang 2'!$B$3:'Durchgang 2'!$B$3000,"&lt;46")</f>
        <v>48</v>
      </c>
      <c r="D43">
        <f>COUNTIF('Durchgang 3'!$B$3:'Durchgang 3'!$B$3000,"&lt;46")</f>
        <v>0</v>
      </c>
      <c r="E43">
        <f t="shared" si="2"/>
        <v>0</v>
      </c>
      <c r="F43">
        <f t="shared" si="3"/>
        <v>0</v>
      </c>
      <c r="G43">
        <f t="shared" si="4"/>
        <v>0</v>
      </c>
      <c r="H43">
        <f t="shared" si="0"/>
        <v>0</v>
      </c>
    </row>
    <row r="44" spans="1:8" ht="12.75">
      <c r="A44">
        <f t="shared" si="1"/>
        <v>47</v>
      </c>
      <c r="B44">
        <f>COUNTIF('Durchgang 1'!$B$3:'Durchgang 1'!$B$3000,"&lt;47")</f>
        <v>589</v>
      </c>
      <c r="C44">
        <f>COUNTIF('Durchgang 2'!$B$3:'Durchgang 2'!$B$3000,"&lt;47")</f>
        <v>48</v>
      </c>
      <c r="D44">
        <f>COUNTIF('Durchgang 3'!$B$3:'Durchgang 3'!$B$3000,"&lt;47")</f>
        <v>0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0"/>
        <v>0</v>
      </c>
    </row>
    <row r="45" spans="1:8" ht="12.75">
      <c r="A45">
        <f t="shared" si="1"/>
        <v>48</v>
      </c>
      <c r="B45">
        <f>COUNTIF('Durchgang 1'!$B$3:'Durchgang 1'!$B$3000,"&lt;48")</f>
        <v>589</v>
      </c>
      <c r="C45">
        <f>COUNTIF('Durchgang 2'!$B$3:'Durchgang 2'!$B$3000,"&lt;48")</f>
        <v>48</v>
      </c>
      <c r="D45">
        <f>COUNTIF('Durchgang 3'!$B$3:'Durchgang 3'!$B$3000,"&lt;48")</f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0"/>
        <v>0</v>
      </c>
    </row>
    <row r="46" spans="1:8" ht="12.75">
      <c r="A46">
        <f t="shared" si="1"/>
        <v>49</v>
      </c>
      <c r="B46">
        <f>COUNTIF('Durchgang 1'!$B$3:'Durchgang 1'!$B$3000,"&lt;49")</f>
        <v>589</v>
      </c>
      <c r="C46">
        <f>COUNTIF('Durchgang 2'!$B$3:'Durchgang 2'!$B$3000,"&lt;49")</f>
        <v>48</v>
      </c>
      <c r="D46">
        <f>COUNTIF('Durchgang 3'!$B$3:'Durchgang 3'!$B$3000,"&lt;49")</f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0"/>
        <v>0</v>
      </c>
    </row>
    <row r="47" spans="1:8" ht="12.75">
      <c r="A47">
        <f t="shared" si="1"/>
        <v>50</v>
      </c>
      <c r="B47">
        <f>COUNTIF('Durchgang 1'!$B$3:'Durchgang 1'!$B$3000,"&lt;50")</f>
        <v>589</v>
      </c>
      <c r="C47">
        <f>COUNTIF('Durchgang 2'!$B$3:'Durchgang 2'!$B$3000,"&lt;50")</f>
        <v>48</v>
      </c>
      <c r="D47">
        <f>COUNTIF('Durchgang 3'!$B$3:'Durchgang 3'!$B$3000,"&lt;50")</f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0"/>
        <v>0</v>
      </c>
    </row>
    <row r="48" spans="1:8" ht="12.75">
      <c r="A48">
        <f t="shared" si="1"/>
        <v>51</v>
      </c>
      <c r="B48">
        <f>COUNTIF('Durchgang 1'!$B$3:'Durchgang 1'!$B$3000,"&lt;200")</f>
        <v>590</v>
      </c>
      <c r="C48">
        <f>COUNTIF('Durchgang 2'!$B$3:'Durchgang 2'!$B$3000,"&lt;200")</f>
        <v>48</v>
      </c>
      <c r="D48">
        <f>COUNTIF('Durchgang 3'!$B$3:'Durchgang 3'!$B$3000,"&lt;200")</f>
        <v>0</v>
      </c>
      <c r="E48">
        <f t="shared" si="2"/>
        <v>1</v>
      </c>
      <c r="F48">
        <f t="shared" si="3"/>
        <v>0</v>
      </c>
      <c r="G48">
        <f t="shared" si="4"/>
        <v>0</v>
      </c>
      <c r="H48">
        <f t="shared" si="0"/>
        <v>1</v>
      </c>
    </row>
    <row r="50" spans="1:8" ht="12.75">
      <c r="A50" t="s">
        <v>30</v>
      </c>
      <c r="E50">
        <f>SUM(E2:E48)</f>
        <v>590</v>
      </c>
      <c r="F50">
        <f>SUM(F2:F48)</f>
        <v>48</v>
      </c>
      <c r="G50">
        <f>SUM(G2:G48)</f>
        <v>0</v>
      </c>
      <c r="H50">
        <f>SUM(H2:H48)</f>
        <v>638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User</cp:lastModifiedBy>
  <cp:lastPrinted>2015-10-23T14:44:40Z</cp:lastPrinted>
  <dcterms:created xsi:type="dcterms:W3CDTF">2004-10-08T20:27:26Z</dcterms:created>
  <dcterms:modified xsi:type="dcterms:W3CDTF">2015-10-24T14:54:50Z</dcterms:modified>
  <cp:category/>
  <cp:version/>
  <cp:contentType/>
  <cp:contentStatus/>
</cp:coreProperties>
</file>