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<sst xmlns="http://schemas.openxmlformats.org/spreadsheetml/2006/main" count="63" uniqueCount="35">
  <si>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</si>
  <si>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</si>
  <si>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</si>
  <si>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</si>
  <si>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</si>
  <si>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</si>
  <si>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</si>
  <si>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</si>
  <si>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</si>
  <si>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</si>
  <si>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</si>
  <si>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</si>
  <si>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</si>
  <si>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</si>
  <si>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</si>
  <si>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</si>
  <si>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</si>
  <si>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</si>
  <si>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</si>
  <si>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</si>
  <si>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</si>
  <si>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</si>
  <si>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</si>
  <si>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</si>
  <si>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</si>
  <si>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</si>
  <si>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</si>
  <si>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</si>
  <si>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</si>
  <si>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</si>
  <si>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</si>
  <si>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</si>
  <si>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Strecke /  Kirche</t>
  </si>
  <si>
    <t>Abfluss</t>
  </si>
  <si>
    <t>Datum 24.10.2015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</si>
</sst>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Gr?ssenverteilung gefangene Forellen</a:t>
            </a:r>
          </a:p>
        </c:rich>
      </c:tx>
      <c:layout>
        <c:manualLayout>
          <c:xMode val="factor"/>
          <c:yMode val="factor"/>
          <c:x val="-0.027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35"/>
          <c:w val="0.9632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Gr?ssenverteilung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9</c:v>
                </c:pt>
                <c:pt idx="7">
                  <c:v>14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24</c:v>
                </c:pt>
                <c:pt idx="13">
                  <c:v>58</c:v>
                </c:pt>
                <c:pt idx="14">
                  <c:v>45</c:v>
                </c:pt>
                <c:pt idx="15">
                  <c:v>33</c:v>
                </c:pt>
                <c:pt idx="16">
                  <c:v>23</c:v>
                </c:pt>
                <c:pt idx="17">
                  <c:v>10</c:v>
                </c:pt>
                <c:pt idx="18">
                  <c:v>15</c:v>
                </c:pt>
                <c:pt idx="19">
                  <c:v>15</c:v>
                </c:pt>
                <c:pt idx="20">
                  <c:v>22</c:v>
                </c:pt>
                <c:pt idx="21">
                  <c:v>8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tickLblSkip val="3"/>
        <c:noMultiLvlLbl val="0"/>
      </c:catAx>
      <c:valAx>
        <c:axId val="18268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66675</xdr:rowOff>
    </xdr:from>
    <xdr:to>
      <xdr:col>10</xdr:col>
      <xdr:colOff>247650</xdr:colOff>
      <xdr:row>20</xdr:row>
      <xdr:rowOff>114300</xdr:rowOff>
    </xdr:to>
    <xdr:graphicFrame>
      <xdr:nvGraphicFramePr>
        <xdr:cNvPr id="1" name="Diagramm 1"/>
        <xdr:cNvGraphicFramePr/>
      </xdr:nvGraphicFramePr>
      <xdr:xfrm>
        <a:off x="4448175" y="752475"/>
        <a:ext cx="48101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760" topLeftCell="A179" activePane="topLeft" state="split"/>
      <selection pane="topLeft" activeCell="A20" sqref="A20"/>
      <selection pane="bottomLeft" activeCell="B204" sqref="B204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  <row r="4" spans="2:3" ht="12.75">
      <c r="B4">
        <v>24</v>
      </c>
      <c r="C4">
        <v>149</v>
      </c>
    </row>
    <row r="5" spans="2:16" ht="12.75">
      <c r="B5">
        <v>24</v>
      </c>
      <c r="C5">
        <v>166</v>
      </c>
      <c r="P5" s="38"/>
    </row>
    <row r="6" spans="2:3" ht="12.75">
      <c r="B6">
        <v>17</v>
      </c>
      <c r="C6">
        <v>64</v>
      </c>
    </row>
    <row r="7" spans="2:3" ht="12.75">
      <c r="B7">
        <v>25</v>
      </c>
      <c r="C7">
        <v>184</v>
      </c>
    </row>
    <row r="8" spans="2:3" ht="12.75">
      <c r="B8">
        <v>28</v>
      </c>
      <c r="C8">
        <v>255</v>
      </c>
    </row>
    <row r="9" spans="2:3" ht="12.75">
      <c r="B9">
        <v>24</v>
      </c>
      <c r="C9">
        <v>128</v>
      </c>
    </row>
    <row r="10" spans="2:3" ht="12.75">
      <c r="B10">
        <v>24</v>
      </c>
      <c r="C10">
        <v>169</v>
      </c>
    </row>
    <row r="11" spans="2:3" ht="12.75">
      <c r="B11">
        <v>20</v>
      </c>
      <c r="C11">
        <v>102</v>
      </c>
    </row>
    <row r="12" spans="2:3" ht="12.75">
      <c r="B12">
        <v>25</v>
      </c>
      <c r="C12">
        <v>170</v>
      </c>
    </row>
    <row r="13" spans="2:3" ht="12.75">
      <c r="B13">
        <v>24</v>
      </c>
      <c r="C13">
        <v>162</v>
      </c>
    </row>
    <row r="14" spans="2:3" ht="12.75">
      <c r="B14">
        <v>20</v>
      </c>
      <c r="C14">
        <v>105</v>
      </c>
    </row>
    <row r="15" spans="2:3" ht="12.75">
      <c r="B15">
        <v>19</v>
      </c>
      <c r="C15">
        <v>85</v>
      </c>
    </row>
    <row r="16" spans="2:3" ht="12.75">
      <c r="B16">
        <v>23</v>
      </c>
      <c r="C16">
        <v>147</v>
      </c>
    </row>
    <row r="17" spans="2:3" ht="12.75">
      <c r="B17">
        <v>23</v>
      </c>
      <c r="C17">
        <v>153</v>
      </c>
    </row>
    <row r="18" spans="2:3" ht="12.75">
      <c r="B18">
        <v>22</v>
      </c>
      <c r="C18">
        <v>145</v>
      </c>
    </row>
    <row r="19" spans="2:3" ht="12.75">
      <c r="B19">
        <v>24</v>
      </c>
      <c r="C19">
        <v>179</v>
      </c>
    </row>
    <row r="20" spans="2:3" ht="12.75">
      <c r="B20">
        <v>20</v>
      </c>
      <c r="C20">
        <v>106</v>
      </c>
    </row>
    <row r="21" spans="2:3" ht="12.75">
      <c r="B21">
        <v>18</v>
      </c>
      <c r="C21">
        <v>92</v>
      </c>
    </row>
    <row r="22" spans="2:3" ht="12.75">
      <c r="B22">
        <v>18</v>
      </c>
      <c r="C22">
        <v>91</v>
      </c>
    </row>
    <row r="23" spans="2:3" ht="12.75">
      <c r="B23">
        <v>20</v>
      </c>
      <c r="C23">
        <v>106</v>
      </c>
    </row>
    <row r="24" spans="2:3" ht="12.75">
      <c r="B24">
        <v>22</v>
      </c>
      <c r="C24">
        <v>143</v>
      </c>
    </row>
    <row r="25" spans="2:3" ht="12.75">
      <c r="B25">
        <v>17</v>
      </c>
      <c r="C25">
        <v>88</v>
      </c>
    </row>
    <row r="26" spans="2:3" ht="12.75">
      <c r="B26">
        <v>18</v>
      </c>
      <c r="C26">
        <v>106</v>
      </c>
    </row>
    <row r="27" spans="2:3" ht="12.75">
      <c r="B27">
        <v>18</v>
      </c>
      <c r="C27">
        <v>95</v>
      </c>
    </row>
    <row r="28" spans="2:3" ht="12.75">
      <c r="B28">
        <v>18</v>
      </c>
      <c r="C28">
        <v>95</v>
      </c>
    </row>
    <row r="29" spans="2:3" ht="12.75">
      <c r="B29">
        <v>19</v>
      </c>
      <c r="C29">
        <v>100</v>
      </c>
    </row>
    <row r="30" spans="2:3" ht="12.75">
      <c r="B30">
        <v>23</v>
      </c>
      <c r="C30">
        <v>166</v>
      </c>
    </row>
    <row r="31" spans="2:3" ht="12.75">
      <c r="B31">
        <v>19</v>
      </c>
      <c r="C31">
        <v>104</v>
      </c>
    </row>
    <row r="32" spans="2:3" ht="12.75">
      <c r="B32">
        <v>22</v>
      </c>
      <c r="C32">
        <v>166</v>
      </c>
    </row>
    <row r="33" spans="2:3" ht="12.75">
      <c r="B33">
        <v>22</v>
      </c>
      <c r="C33">
        <v>175</v>
      </c>
    </row>
    <row r="34" spans="2:3" ht="12.75">
      <c r="B34">
        <v>18</v>
      </c>
      <c r="C34">
        <v>104</v>
      </c>
    </row>
    <row r="35" spans="2:3" ht="12.75">
      <c r="B35">
        <v>20</v>
      </c>
      <c r="C35">
        <v>118</v>
      </c>
    </row>
    <row r="36" spans="2:3" ht="12.75">
      <c r="B36">
        <v>18</v>
      </c>
      <c r="C36">
        <v>106</v>
      </c>
    </row>
    <row r="37" spans="2:3" ht="12.75">
      <c r="B37">
        <v>24</v>
      </c>
      <c r="C37">
        <v>193</v>
      </c>
    </row>
    <row r="38" spans="2:3" ht="12.75">
      <c r="B38">
        <v>28</v>
      </c>
      <c r="C38">
        <v>310</v>
      </c>
    </row>
    <row r="39" spans="2:3" ht="12.75">
      <c r="B39">
        <v>17</v>
      </c>
      <c r="C39">
        <v>108</v>
      </c>
    </row>
    <row r="40" spans="2:3" ht="12.75">
      <c r="B40">
        <v>27</v>
      </c>
      <c r="C40">
        <v>270</v>
      </c>
    </row>
    <row r="41" spans="2:3" ht="12.75">
      <c r="B41">
        <v>15</v>
      </c>
      <c r="C41">
        <v>84</v>
      </c>
    </row>
    <row r="42" spans="2:3" ht="12.75">
      <c r="B42">
        <v>22</v>
      </c>
      <c r="C42">
        <v>170</v>
      </c>
    </row>
    <row r="43" spans="2:3" ht="12.75">
      <c r="B43">
        <v>23</v>
      </c>
      <c r="C43">
        <v>180</v>
      </c>
    </row>
    <row r="44" spans="2:3" ht="12.75">
      <c r="B44">
        <v>17</v>
      </c>
      <c r="C44">
        <v>106</v>
      </c>
    </row>
    <row r="45" spans="2:3" ht="12.75">
      <c r="B45">
        <v>17</v>
      </c>
      <c r="C45">
        <v>99</v>
      </c>
    </row>
    <row r="46" spans="2:3" ht="12.75">
      <c r="B46">
        <v>22</v>
      </c>
      <c r="C46">
        <v>166</v>
      </c>
    </row>
    <row r="47" spans="2:3" ht="12.75">
      <c r="B47">
        <v>19</v>
      </c>
      <c r="C47">
        <v>118</v>
      </c>
    </row>
    <row r="48" spans="2:3" ht="12.75">
      <c r="B48">
        <v>19</v>
      </c>
      <c r="C48">
        <v>114</v>
      </c>
    </row>
    <row r="49" spans="2:3" ht="12.75">
      <c r="B49">
        <v>21</v>
      </c>
      <c r="C49">
        <v>142</v>
      </c>
    </row>
    <row r="50" spans="2:3" ht="12.75">
      <c r="B50">
        <v>19</v>
      </c>
      <c r="C50">
        <v>113</v>
      </c>
    </row>
    <row r="51" spans="2:3" ht="12.75">
      <c r="B51">
        <v>19</v>
      </c>
      <c r="C51">
        <v>101</v>
      </c>
    </row>
    <row r="52" spans="2:3" ht="12.75">
      <c r="B52">
        <v>19</v>
      </c>
      <c r="C52">
        <v>118</v>
      </c>
    </row>
    <row r="53" spans="2:3" ht="12.75">
      <c r="B53">
        <v>16</v>
      </c>
      <c r="C53">
        <v>87</v>
      </c>
    </row>
    <row r="54" spans="2:3" ht="12.75">
      <c r="B54">
        <v>17</v>
      </c>
      <c r="C54">
        <v>94</v>
      </c>
    </row>
    <row r="55" spans="2:3" ht="12.75">
      <c r="B55">
        <v>24</v>
      </c>
      <c r="C55">
        <v>165</v>
      </c>
    </row>
    <row r="56" spans="2:3" ht="12.75">
      <c r="B56">
        <v>17</v>
      </c>
      <c r="C56">
        <v>95</v>
      </c>
    </row>
    <row r="57" spans="2:3" ht="12.75">
      <c r="B57">
        <v>17</v>
      </c>
      <c r="C57">
        <v>101</v>
      </c>
    </row>
    <row r="58" spans="2:3" ht="12.75">
      <c r="B58">
        <v>17</v>
      </c>
      <c r="C58">
        <v>95</v>
      </c>
    </row>
    <row r="59" spans="2:3" ht="12.75">
      <c r="B59">
        <v>21</v>
      </c>
      <c r="C59">
        <v>135</v>
      </c>
    </row>
    <row r="60" spans="2:3" ht="12.75">
      <c r="B60">
        <v>18</v>
      </c>
      <c r="C60">
        <v>109</v>
      </c>
    </row>
    <row r="61" spans="2:3" ht="12.75">
      <c r="B61">
        <v>19</v>
      </c>
      <c r="C61">
        <v>112</v>
      </c>
    </row>
    <row r="62" spans="2:3" ht="12.75">
      <c r="B62">
        <v>19</v>
      </c>
      <c r="C62">
        <v>114</v>
      </c>
    </row>
    <row r="63" spans="2:3" ht="12.75">
      <c r="B63">
        <v>20</v>
      </c>
      <c r="C63">
        <v>122</v>
      </c>
    </row>
    <row r="64" spans="2:3" ht="12.75">
      <c r="B64">
        <v>18</v>
      </c>
      <c r="C64">
        <v>116</v>
      </c>
    </row>
    <row r="65" spans="2:3" ht="12.75">
      <c r="B65">
        <v>18</v>
      </c>
      <c r="C65">
        <v>108</v>
      </c>
    </row>
    <row r="66" spans="2:3" ht="12.75">
      <c r="B66">
        <v>20</v>
      </c>
      <c r="C66">
        <v>129</v>
      </c>
    </row>
    <row r="67" spans="2:3" ht="12.75">
      <c r="B67">
        <v>20</v>
      </c>
      <c r="C67">
        <v>114</v>
      </c>
    </row>
    <row r="68" spans="2:3" ht="12.75">
      <c r="B68">
        <v>20</v>
      </c>
      <c r="C68">
        <v>140</v>
      </c>
    </row>
    <row r="69" spans="2:3" ht="12.75">
      <c r="B69">
        <v>19</v>
      </c>
      <c r="C69">
        <v>117</v>
      </c>
    </row>
    <row r="70" spans="2:3" ht="12.75">
      <c r="B70">
        <v>17</v>
      </c>
      <c r="C70">
        <v>105</v>
      </c>
    </row>
    <row r="71" spans="2:3" ht="12.75">
      <c r="B71">
        <v>18</v>
      </c>
      <c r="C71">
        <v>110</v>
      </c>
    </row>
    <row r="72" spans="2:3" ht="12.75">
      <c r="B72">
        <v>18</v>
      </c>
      <c r="C72">
        <v>80</v>
      </c>
    </row>
    <row r="73" spans="2:3" ht="12.75">
      <c r="B73">
        <v>20</v>
      </c>
      <c r="C73">
        <v>100</v>
      </c>
    </row>
    <row r="74" spans="2:3" ht="12.75">
      <c r="B74">
        <v>17</v>
      </c>
      <c r="C74">
        <v>60</v>
      </c>
    </row>
    <row r="75" spans="2:3" ht="12.75">
      <c r="B75">
        <v>18</v>
      </c>
      <c r="C75">
        <v>70</v>
      </c>
    </row>
    <row r="76" spans="2:3" ht="12.75">
      <c r="B76">
        <v>23</v>
      </c>
      <c r="C76">
        <v>148</v>
      </c>
    </row>
    <row r="77" spans="2:3" ht="12.75">
      <c r="B77">
        <v>19</v>
      </c>
      <c r="C77">
        <v>80</v>
      </c>
    </row>
    <row r="78" spans="2:3" ht="12.75">
      <c r="B78">
        <v>23</v>
      </c>
      <c r="C78">
        <v>138</v>
      </c>
    </row>
    <row r="79" spans="2:3" ht="12.75">
      <c r="B79">
        <v>19</v>
      </c>
      <c r="C79">
        <v>80</v>
      </c>
    </row>
    <row r="80" spans="2:3" ht="12.75">
      <c r="B80">
        <v>17</v>
      </c>
      <c r="C80">
        <v>60</v>
      </c>
    </row>
    <row r="81" spans="2:3" ht="12.75">
      <c r="B81">
        <v>17</v>
      </c>
      <c r="C81">
        <v>60</v>
      </c>
    </row>
    <row r="82" spans="2:3" ht="12.75">
      <c r="B82">
        <v>20</v>
      </c>
      <c r="C82">
        <v>92</v>
      </c>
    </row>
    <row r="83" spans="2:3" ht="12.75">
      <c r="B83">
        <v>25</v>
      </c>
      <c r="C83">
        <v>192</v>
      </c>
    </row>
    <row r="84" spans="2:3" ht="12.75">
      <c r="B84">
        <v>17</v>
      </c>
      <c r="C84">
        <v>72</v>
      </c>
    </row>
    <row r="85" spans="2:3" ht="12.75">
      <c r="B85">
        <v>24</v>
      </c>
      <c r="C85">
        <v>158</v>
      </c>
    </row>
    <row r="86" spans="2:3" ht="12.75">
      <c r="B86">
        <v>17</v>
      </c>
      <c r="C86">
        <v>65</v>
      </c>
    </row>
    <row r="87" spans="2:3" ht="12.75">
      <c r="B87">
        <v>15</v>
      </c>
      <c r="C87">
        <v>52</v>
      </c>
    </row>
    <row r="88" spans="2:3" ht="12.75">
      <c r="B88">
        <v>17</v>
      </c>
      <c r="C88">
        <v>72</v>
      </c>
    </row>
    <row r="89" spans="2:3" ht="12.75">
      <c r="B89">
        <v>19</v>
      </c>
      <c r="C89">
        <v>95</v>
      </c>
    </row>
    <row r="90" spans="2:3" ht="12.75">
      <c r="B90">
        <v>17</v>
      </c>
      <c r="C90">
        <v>72</v>
      </c>
    </row>
    <row r="91" spans="2:3" ht="12.75">
      <c r="B91">
        <v>24</v>
      </c>
      <c r="C91">
        <v>142</v>
      </c>
    </row>
    <row r="92" spans="2:3" ht="12.75">
      <c r="B92">
        <v>22</v>
      </c>
      <c r="C92">
        <v>152</v>
      </c>
    </row>
    <row r="93" spans="2:3" ht="12.75">
      <c r="B93">
        <v>18</v>
      </c>
      <c r="C93">
        <v>83</v>
      </c>
    </row>
    <row r="94" spans="2:3" ht="12.75">
      <c r="B94">
        <v>19</v>
      </c>
      <c r="C94">
        <v>91</v>
      </c>
    </row>
    <row r="95" spans="2:3" ht="12.75">
      <c r="B95">
        <v>19</v>
      </c>
      <c r="C95">
        <v>82</v>
      </c>
    </row>
    <row r="96" spans="2:3" ht="12.75">
      <c r="B96">
        <v>17</v>
      </c>
      <c r="C96">
        <v>76</v>
      </c>
    </row>
    <row r="97" spans="2:3" ht="12.75">
      <c r="B97">
        <v>15</v>
      </c>
      <c r="C97">
        <v>61</v>
      </c>
    </row>
    <row r="98" spans="2:3" ht="12.75">
      <c r="B98">
        <v>17</v>
      </c>
      <c r="C98">
        <v>68</v>
      </c>
    </row>
    <row r="99" spans="2:3" ht="12.75">
      <c r="B99">
        <v>25</v>
      </c>
      <c r="C99">
        <v>172</v>
      </c>
    </row>
    <row r="100" spans="2:3" ht="12.75">
      <c r="B100">
        <v>17</v>
      </c>
      <c r="C100">
        <v>92</v>
      </c>
    </row>
    <row r="101" spans="2:3" ht="12.75">
      <c r="B101">
        <v>23</v>
      </c>
      <c r="C101">
        <v>182</v>
      </c>
    </row>
    <row r="102" spans="2:3" ht="12.75">
      <c r="B102">
        <v>17</v>
      </c>
      <c r="C102">
        <v>85</v>
      </c>
    </row>
    <row r="103" spans="2:3" ht="12.75">
      <c r="B103">
        <v>23</v>
      </c>
      <c r="C103">
        <v>180</v>
      </c>
    </row>
    <row r="104" spans="2:3" ht="12.75">
      <c r="B104">
        <v>24</v>
      </c>
      <c r="C104">
        <v>189</v>
      </c>
    </row>
    <row r="105" spans="2:3" ht="12.75">
      <c r="B105">
        <v>19</v>
      </c>
      <c r="C105">
        <v>97</v>
      </c>
    </row>
    <row r="106" spans="2:3" ht="12.75">
      <c r="B106">
        <v>41</v>
      </c>
      <c r="C106">
        <v>852</v>
      </c>
    </row>
    <row r="107" spans="2:3" ht="12.75">
      <c r="B107">
        <v>22</v>
      </c>
      <c r="C107">
        <v>144</v>
      </c>
    </row>
    <row r="108" spans="2:3" ht="12.75">
      <c r="B108">
        <v>26</v>
      </c>
      <c r="C108">
        <v>210</v>
      </c>
    </row>
    <row r="109" spans="2:3" ht="12.75">
      <c r="B109">
        <v>25</v>
      </c>
      <c r="C109">
        <v>173</v>
      </c>
    </row>
    <row r="110" spans="2:3" ht="12.75">
      <c r="B110">
        <v>19</v>
      </c>
      <c r="C110">
        <v>98</v>
      </c>
    </row>
    <row r="111" spans="2:3" ht="12.75">
      <c r="B111">
        <v>17</v>
      </c>
      <c r="C111">
        <v>55</v>
      </c>
    </row>
    <row r="112" spans="2:3" ht="12.75">
      <c r="B112">
        <v>23</v>
      </c>
      <c r="C112">
        <v>155</v>
      </c>
    </row>
    <row r="113" spans="2:3" ht="12.75">
      <c r="B113">
        <v>22</v>
      </c>
      <c r="C113">
        <v>120</v>
      </c>
    </row>
    <row r="114" spans="2:3" ht="12.75">
      <c r="B114">
        <v>18</v>
      </c>
      <c r="C114">
        <v>67</v>
      </c>
    </row>
    <row r="115" spans="2:3" ht="12.75">
      <c r="B115">
        <v>36</v>
      </c>
      <c r="C115">
        <v>488</v>
      </c>
    </row>
    <row r="116" spans="2:3" ht="12.75">
      <c r="B116">
        <v>18</v>
      </c>
      <c r="C116">
        <v>66</v>
      </c>
    </row>
    <row r="117" spans="2:3" ht="12.75">
      <c r="B117">
        <v>24</v>
      </c>
      <c r="C117">
        <v>150</v>
      </c>
    </row>
    <row r="118" spans="2:3" ht="12.75">
      <c r="B118">
        <v>18</v>
      </c>
      <c r="C118">
        <v>71</v>
      </c>
    </row>
    <row r="119" spans="2:3" ht="12.75">
      <c r="B119">
        <v>20</v>
      </c>
      <c r="C119">
        <v>82</v>
      </c>
    </row>
    <row r="120" spans="2:3" ht="12.75">
      <c r="B120">
        <v>17</v>
      </c>
      <c r="C120">
        <v>53</v>
      </c>
    </row>
    <row r="121" spans="2:3" ht="12.75">
      <c r="B121">
        <v>22</v>
      </c>
      <c r="C121">
        <v>121</v>
      </c>
    </row>
    <row r="122" spans="2:3" ht="12.75">
      <c r="B122">
        <v>20</v>
      </c>
      <c r="C122">
        <v>86</v>
      </c>
    </row>
    <row r="123" spans="2:3" ht="12.75">
      <c r="B123">
        <v>25</v>
      </c>
      <c r="C123">
        <v>170</v>
      </c>
    </row>
    <row r="124" spans="2:3" ht="12.75">
      <c r="B124">
        <v>17</v>
      </c>
      <c r="C124">
        <v>62</v>
      </c>
    </row>
    <row r="125" spans="2:3" ht="12.75">
      <c r="B125">
        <v>23</v>
      </c>
      <c r="C125">
        <v>130</v>
      </c>
    </row>
    <row r="126" spans="2:3" ht="12.75">
      <c r="B126">
        <v>17</v>
      </c>
      <c r="C126">
        <v>63</v>
      </c>
    </row>
    <row r="127" spans="2:3" ht="12.75">
      <c r="B127">
        <v>18</v>
      </c>
      <c r="C127">
        <v>68</v>
      </c>
    </row>
    <row r="128" spans="2:3" ht="12.75">
      <c r="B128">
        <v>15</v>
      </c>
      <c r="C128">
        <v>42</v>
      </c>
    </row>
    <row r="129" spans="2:3" ht="12.75">
      <c r="B129">
        <v>18</v>
      </c>
      <c r="C129">
        <v>68</v>
      </c>
    </row>
    <row r="130" spans="2:3" ht="12.75">
      <c r="B130">
        <v>24</v>
      </c>
      <c r="C130">
        <v>153</v>
      </c>
    </row>
    <row r="131" spans="2:3" ht="12.75">
      <c r="B131">
        <v>25</v>
      </c>
      <c r="C131">
        <v>180</v>
      </c>
    </row>
    <row r="132" spans="2:3" ht="12.75">
      <c r="B132">
        <v>17</v>
      </c>
      <c r="C132">
        <v>51</v>
      </c>
    </row>
    <row r="133" spans="2:3" ht="12.75">
      <c r="B133">
        <v>19</v>
      </c>
      <c r="C133">
        <v>72</v>
      </c>
    </row>
    <row r="134" spans="2:3" ht="12.75">
      <c r="B134">
        <v>18</v>
      </c>
      <c r="C134">
        <v>72</v>
      </c>
    </row>
    <row r="135" spans="2:3" ht="12.75">
      <c r="B135">
        <v>17</v>
      </c>
      <c r="C135">
        <v>66</v>
      </c>
    </row>
    <row r="136" spans="2:3" ht="12.75">
      <c r="B136">
        <v>16</v>
      </c>
      <c r="C136">
        <v>49</v>
      </c>
    </row>
    <row r="137" spans="2:3" ht="12.75">
      <c r="B137">
        <v>16</v>
      </c>
      <c r="C137">
        <v>57</v>
      </c>
    </row>
    <row r="138" spans="2:3" ht="12.75">
      <c r="B138">
        <v>17</v>
      </c>
      <c r="C138">
        <v>60</v>
      </c>
    </row>
    <row r="139" spans="2:3" ht="12.75">
      <c r="B139">
        <v>17</v>
      </c>
      <c r="C139">
        <v>58</v>
      </c>
    </row>
    <row r="140" spans="2:3" ht="12.75">
      <c r="B140">
        <v>16</v>
      </c>
      <c r="C140">
        <v>49</v>
      </c>
    </row>
    <row r="141" spans="2:3" ht="12.75">
      <c r="B141">
        <v>17</v>
      </c>
      <c r="C141">
        <v>61</v>
      </c>
    </row>
    <row r="142" spans="2:3" ht="12.75">
      <c r="B142">
        <v>14</v>
      </c>
      <c r="C142">
        <v>33</v>
      </c>
    </row>
    <row r="143" spans="2:3" ht="12.75">
      <c r="B143">
        <v>17</v>
      </c>
      <c r="C143">
        <v>49</v>
      </c>
    </row>
    <row r="144" spans="2:3" ht="12.75">
      <c r="B144">
        <v>11</v>
      </c>
      <c r="C144">
        <v>20</v>
      </c>
    </row>
    <row r="145" spans="2:3" ht="12.75">
      <c r="B145">
        <v>12</v>
      </c>
      <c r="C145">
        <v>23</v>
      </c>
    </row>
    <row r="146" spans="2:3" ht="12.75">
      <c r="B146">
        <v>11</v>
      </c>
      <c r="C146">
        <v>17</v>
      </c>
    </row>
    <row r="147" spans="2:3" ht="12.75">
      <c r="B147">
        <v>11</v>
      </c>
      <c r="C147">
        <v>19</v>
      </c>
    </row>
    <row r="148" spans="2:3" ht="12.75">
      <c r="B148">
        <v>11</v>
      </c>
      <c r="C148">
        <v>16</v>
      </c>
    </row>
    <row r="149" spans="2:3" ht="12.75">
      <c r="B149">
        <v>11</v>
      </c>
      <c r="C149">
        <v>17</v>
      </c>
    </row>
    <row r="150" spans="2:7" ht="12.75">
      <c r="B150">
        <v>11</v>
      </c>
      <c r="C150">
        <v>14</v>
      </c>
      <c r="F150">
        <v>11</v>
      </c>
      <c r="G150">
        <v>23</v>
      </c>
    </row>
    <row r="151" spans="2:7" ht="12.75">
      <c r="B151">
        <v>11</v>
      </c>
      <c r="C151">
        <v>14</v>
      </c>
      <c r="F151">
        <v>12</v>
      </c>
      <c r="G151">
        <v>24</v>
      </c>
    </row>
    <row r="152" spans="2:3" ht="12.75">
      <c r="B152">
        <v>11</v>
      </c>
      <c r="C152">
        <v>13</v>
      </c>
    </row>
    <row r="153" spans="2:3" ht="12.75">
      <c r="B153">
        <v>23</v>
      </c>
      <c r="C153">
        <v>144</v>
      </c>
    </row>
    <row r="154" spans="2:3" ht="12.75">
      <c r="B154">
        <v>22</v>
      </c>
      <c r="C154">
        <v>121</v>
      </c>
    </row>
    <row r="155" spans="2:3" ht="12.75">
      <c r="B155">
        <v>17</v>
      </c>
      <c r="C155">
        <v>61</v>
      </c>
    </row>
    <row r="156" spans="2:3" ht="12.75">
      <c r="B156">
        <v>18</v>
      </c>
      <c r="C156">
        <v>75</v>
      </c>
    </row>
    <row r="157" spans="2:3" ht="12.75">
      <c r="B157">
        <v>22</v>
      </c>
      <c r="C157">
        <v>138</v>
      </c>
    </row>
    <row r="158" spans="2:3" ht="12.75">
      <c r="B158">
        <v>17</v>
      </c>
      <c r="C158">
        <v>70</v>
      </c>
    </row>
    <row r="159" spans="2:3" ht="12.75">
      <c r="B159">
        <v>20</v>
      </c>
      <c r="C159">
        <v>98</v>
      </c>
    </row>
    <row r="160" spans="2:3" ht="12.75">
      <c r="B160">
        <v>22</v>
      </c>
      <c r="C160">
        <v>119</v>
      </c>
    </row>
    <row r="161" spans="2:3" ht="12.75">
      <c r="B161">
        <v>21</v>
      </c>
      <c r="C161">
        <v>124</v>
      </c>
    </row>
    <row r="162" spans="2:3" ht="12.75">
      <c r="B162">
        <v>20</v>
      </c>
      <c r="C162">
        <v>93</v>
      </c>
    </row>
    <row r="163" spans="2:3" ht="12.75">
      <c r="B163">
        <v>17</v>
      </c>
      <c r="C163">
        <v>68</v>
      </c>
    </row>
    <row r="164" spans="2:3" ht="12.75">
      <c r="B164">
        <v>18</v>
      </c>
      <c r="C164">
        <v>67</v>
      </c>
    </row>
    <row r="165" spans="2:3" ht="12.75">
      <c r="B165">
        <v>21</v>
      </c>
      <c r="C165">
        <v>109</v>
      </c>
    </row>
    <row r="166" spans="2:3" ht="12.75">
      <c r="B166">
        <v>17</v>
      </c>
      <c r="C166">
        <v>72</v>
      </c>
    </row>
    <row r="167" spans="2:3" ht="12.75">
      <c r="B167">
        <v>24</v>
      </c>
      <c r="C167">
        <v>171</v>
      </c>
    </row>
    <row r="168" spans="2:3" ht="12.75">
      <c r="B168">
        <v>16</v>
      </c>
      <c r="C168">
        <v>53</v>
      </c>
    </row>
    <row r="169" spans="2:3" ht="12.75">
      <c r="B169">
        <v>20</v>
      </c>
      <c r="C169">
        <v>101</v>
      </c>
    </row>
    <row r="170" spans="2:3" ht="12.75">
      <c r="B170">
        <v>17</v>
      </c>
      <c r="C170">
        <v>71</v>
      </c>
    </row>
    <row r="171" spans="2:3" ht="12.75">
      <c r="B171">
        <v>21</v>
      </c>
      <c r="C171">
        <v>112</v>
      </c>
    </row>
    <row r="172" spans="2:3" ht="12.75">
      <c r="B172">
        <v>27</v>
      </c>
      <c r="C172">
        <v>230</v>
      </c>
    </row>
    <row r="173" spans="2:3" ht="12.75">
      <c r="B173">
        <v>17</v>
      </c>
      <c r="C173">
        <v>80</v>
      </c>
    </row>
    <row r="174" spans="2:3" ht="12.75">
      <c r="B174">
        <v>19</v>
      </c>
      <c r="C174">
        <v>87</v>
      </c>
    </row>
    <row r="175" spans="2:3" ht="12.75">
      <c r="B175">
        <v>20</v>
      </c>
      <c r="C175">
        <v>92</v>
      </c>
    </row>
    <row r="176" spans="2:3" ht="12.75">
      <c r="B176">
        <v>24</v>
      </c>
      <c r="C176">
        <v>160</v>
      </c>
    </row>
    <row r="177" spans="2:3" ht="12.75">
      <c r="B177">
        <v>20</v>
      </c>
      <c r="C177">
        <v>92</v>
      </c>
    </row>
    <row r="178" spans="2:3" ht="12.75">
      <c r="B178">
        <v>21</v>
      </c>
      <c r="C178">
        <v>119</v>
      </c>
    </row>
    <row r="179" spans="2:3" ht="12.75">
      <c r="B179">
        <v>17</v>
      </c>
      <c r="C179">
        <v>67</v>
      </c>
    </row>
    <row r="180" spans="2:3" ht="12.75">
      <c r="B180">
        <v>17</v>
      </c>
      <c r="C180">
        <v>58</v>
      </c>
    </row>
    <row r="181" spans="2:3" ht="12.75">
      <c r="B181">
        <v>18</v>
      </c>
      <c r="C181">
        <v>86</v>
      </c>
    </row>
    <row r="182" spans="2:3" ht="12.75">
      <c r="B182">
        <v>18</v>
      </c>
      <c r="C182">
        <v>72</v>
      </c>
    </row>
    <row r="183" spans="2:3" ht="12.75">
      <c r="B183">
        <v>20</v>
      </c>
      <c r="C183">
        <v>96</v>
      </c>
    </row>
    <row r="184" spans="2:3" ht="12.75">
      <c r="B184">
        <v>18</v>
      </c>
      <c r="C184">
        <v>83</v>
      </c>
    </row>
    <row r="185" spans="2:3" ht="12.75">
      <c r="B185">
        <v>19</v>
      </c>
      <c r="C185">
        <v>84</v>
      </c>
    </row>
    <row r="186" spans="2:3" ht="12.75">
      <c r="B186">
        <v>19</v>
      </c>
      <c r="C186">
        <v>95</v>
      </c>
    </row>
    <row r="187" spans="2:3" ht="12.75">
      <c r="B187">
        <v>18</v>
      </c>
      <c r="C187">
        <v>83</v>
      </c>
    </row>
    <row r="188" spans="2:3" ht="12.75">
      <c r="B188">
        <v>16</v>
      </c>
      <c r="C188">
        <v>56</v>
      </c>
    </row>
    <row r="189" spans="2:3" ht="12.75">
      <c r="B189">
        <v>17</v>
      </c>
      <c r="C189">
        <v>61</v>
      </c>
    </row>
    <row r="190" spans="2:3" ht="12.75">
      <c r="B190">
        <v>18</v>
      </c>
      <c r="C190">
        <v>71</v>
      </c>
    </row>
    <row r="191" spans="2:3" ht="12.75">
      <c r="B191">
        <v>18</v>
      </c>
      <c r="C191">
        <v>74</v>
      </c>
    </row>
    <row r="192" spans="2:3" ht="12.75">
      <c r="B192">
        <v>16</v>
      </c>
      <c r="C192">
        <v>57</v>
      </c>
    </row>
    <row r="193" spans="2:3" ht="12.75">
      <c r="B193">
        <v>18</v>
      </c>
      <c r="C193">
        <v>55</v>
      </c>
    </row>
    <row r="194" spans="2:3" ht="12.75">
      <c r="B194">
        <v>17</v>
      </c>
      <c r="C194">
        <v>69</v>
      </c>
    </row>
    <row r="195" spans="2:3" ht="12.75">
      <c r="B195">
        <v>17</v>
      </c>
      <c r="C195">
        <v>58</v>
      </c>
    </row>
    <row r="196" spans="2:3" ht="12.75">
      <c r="B196">
        <v>17</v>
      </c>
      <c r="C196">
        <v>58</v>
      </c>
    </row>
    <row r="197" spans="2:3" ht="12.75">
      <c r="B197">
        <v>16</v>
      </c>
      <c r="C197">
        <v>52</v>
      </c>
    </row>
    <row r="198" spans="2:3" ht="12.75">
      <c r="B198">
        <v>17</v>
      </c>
      <c r="C198">
        <v>50</v>
      </c>
    </row>
    <row r="199" spans="2:3" ht="12.75">
      <c r="B199">
        <v>17</v>
      </c>
      <c r="C199">
        <v>61</v>
      </c>
    </row>
    <row r="200" spans="2:7" ht="12.75">
      <c r="B200">
        <v>18</v>
      </c>
      <c r="C200">
        <v>71</v>
      </c>
      <c r="F200">
        <v>17</v>
      </c>
      <c r="G200">
        <v>55</v>
      </c>
    </row>
    <row r="201" spans="2:3" ht="12.75">
      <c r="B201">
        <v>11</v>
      </c>
      <c r="C201">
        <v>26</v>
      </c>
    </row>
    <row r="202" spans="2:7" ht="12.75">
      <c r="B202">
        <v>12</v>
      </c>
      <c r="C202">
        <v>30</v>
      </c>
      <c r="F202">
        <v>10</v>
      </c>
      <c r="G202">
        <v>23</v>
      </c>
    </row>
    <row r="203" spans="2:7" ht="12.75">
      <c r="B203">
        <v>20</v>
      </c>
      <c r="C203">
        <v>10</v>
      </c>
      <c r="F203">
        <v>12</v>
      </c>
      <c r="G203">
        <v>35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pane ySplit="820" topLeftCell="A85" activePane="bottomLeft" state="split"/>
      <selection pane="topLeft" activeCell="A1" sqref="A1"/>
      <selection pane="bottomLeft" activeCell="C110" sqref="C110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  <row r="4" spans="2:3" ht="12.75">
      <c r="B4">
        <v>29</v>
      </c>
      <c r="C4">
        <v>119</v>
      </c>
    </row>
    <row r="5" spans="2:3" ht="12.75">
      <c r="B5">
        <v>23</v>
      </c>
      <c r="C5">
        <v>170</v>
      </c>
    </row>
    <row r="6" spans="2:3" ht="12.75">
      <c r="B6">
        <v>24</v>
      </c>
      <c r="C6">
        <v>162</v>
      </c>
    </row>
    <row r="7" spans="2:3" ht="12.75">
      <c r="B7">
        <v>24</v>
      </c>
      <c r="C7">
        <v>154</v>
      </c>
    </row>
    <row r="8" spans="2:3" ht="12.75">
      <c r="B8">
        <v>24</v>
      </c>
      <c r="C8">
        <v>201</v>
      </c>
    </row>
    <row r="9" spans="2:3" ht="12.75">
      <c r="B9">
        <v>18</v>
      </c>
      <c r="C9">
        <v>79</v>
      </c>
    </row>
    <row r="10" spans="2:3" ht="12.75">
      <c r="B10">
        <v>21</v>
      </c>
      <c r="C10">
        <v>100</v>
      </c>
    </row>
    <row r="11" spans="2:3" ht="12.75">
      <c r="B11">
        <v>22</v>
      </c>
      <c r="C11">
        <v>112</v>
      </c>
    </row>
    <row r="12" spans="2:3" ht="12.75">
      <c r="B12">
        <v>18</v>
      </c>
      <c r="C12">
        <v>73</v>
      </c>
    </row>
    <row r="13" spans="2:3" ht="12.75">
      <c r="B13">
        <v>21</v>
      </c>
      <c r="C13">
        <v>104</v>
      </c>
    </row>
    <row r="14" spans="2:3" ht="12.75">
      <c r="B14">
        <v>21</v>
      </c>
      <c r="C14">
        <v>101</v>
      </c>
    </row>
    <row r="15" spans="2:3" ht="12.75">
      <c r="B15">
        <v>25</v>
      </c>
      <c r="C15">
        <v>170</v>
      </c>
    </row>
    <row r="16" spans="2:3" ht="12.75">
      <c r="B16">
        <v>18</v>
      </c>
      <c r="C16">
        <v>75</v>
      </c>
    </row>
    <row r="17" spans="2:3" ht="12.75">
      <c r="B17">
        <v>19</v>
      </c>
      <c r="C17">
        <v>76</v>
      </c>
    </row>
    <row r="18" spans="2:3" ht="12.75">
      <c r="B18">
        <v>16</v>
      </c>
      <c r="C18">
        <v>51</v>
      </c>
    </row>
    <row r="19" spans="2:3" ht="12.75">
      <c r="B19">
        <v>19</v>
      </c>
      <c r="C19">
        <v>84</v>
      </c>
    </row>
    <row r="20" spans="2:3" ht="12.75">
      <c r="B20">
        <v>18</v>
      </c>
      <c r="C20">
        <v>72</v>
      </c>
    </row>
    <row r="21" spans="2:3" ht="12.75">
      <c r="B21">
        <v>17</v>
      </c>
      <c r="C21">
        <v>57</v>
      </c>
    </row>
    <row r="22" spans="2:3" ht="12.75">
      <c r="B22">
        <v>16</v>
      </c>
      <c r="C22">
        <v>56</v>
      </c>
    </row>
    <row r="23" spans="2:3" ht="12.75">
      <c r="B23">
        <v>18</v>
      </c>
      <c r="C23">
        <v>74</v>
      </c>
    </row>
    <row r="24" spans="2:3" ht="12.75">
      <c r="B24">
        <v>16</v>
      </c>
      <c r="C24">
        <v>51</v>
      </c>
    </row>
    <row r="25" spans="2:3" ht="12.75">
      <c r="B25">
        <v>16</v>
      </c>
      <c r="C25">
        <v>51</v>
      </c>
    </row>
    <row r="26" spans="2:3" ht="12.75">
      <c r="B26">
        <v>17</v>
      </c>
      <c r="C26">
        <v>59</v>
      </c>
    </row>
    <row r="27" spans="2:3" ht="12.75">
      <c r="B27">
        <v>16</v>
      </c>
      <c r="C27">
        <v>52</v>
      </c>
    </row>
    <row r="28" spans="2:3" ht="12.75">
      <c r="B28">
        <v>10</v>
      </c>
      <c r="C28">
        <v>18</v>
      </c>
    </row>
    <row r="29" spans="2:3" ht="12.75">
      <c r="B29">
        <v>12</v>
      </c>
      <c r="C29">
        <v>23</v>
      </c>
    </row>
    <row r="30" spans="2:3" ht="12.75">
      <c r="B30">
        <v>24</v>
      </c>
      <c r="C30">
        <v>164</v>
      </c>
    </row>
    <row r="31" spans="2:3" ht="12.75">
      <c r="B31">
        <v>21</v>
      </c>
      <c r="C31">
        <v>107</v>
      </c>
    </row>
    <row r="32" spans="2:3" ht="12.75">
      <c r="B32">
        <v>26</v>
      </c>
      <c r="C32">
        <v>250</v>
      </c>
    </row>
    <row r="33" spans="2:3" ht="12.75">
      <c r="B33">
        <v>20</v>
      </c>
      <c r="C33">
        <v>101</v>
      </c>
    </row>
    <row r="34" spans="2:3" ht="12.75">
      <c r="B34">
        <v>24</v>
      </c>
      <c r="C34">
        <v>162</v>
      </c>
    </row>
    <row r="35" spans="2:3" ht="12.75">
      <c r="B35">
        <v>24</v>
      </c>
      <c r="C35">
        <v>162</v>
      </c>
    </row>
    <row r="36" spans="2:3" ht="12.75">
      <c r="B36">
        <v>23</v>
      </c>
      <c r="C36">
        <v>138</v>
      </c>
    </row>
    <row r="37" spans="2:3" ht="12.75">
      <c r="B37">
        <v>19</v>
      </c>
      <c r="C37">
        <v>85</v>
      </c>
    </row>
    <row r="38" spans="2:3" ht="12.75">
      <c r="B38">
        <v>19</v>
      </c>
      <c r="C38">
        <v>88</v>
      </c>
    </row>
    <row r="39" spans="2:3" ht="12.75">
      <c r="B39">
        <v>17</v>
      </c>
      <c r="C39">
        <v>67</v>
      </c>
    </row>
    <row r="40" spans="2:3" ht="12.75">
      <c r="B40">
        <v>19</v>
      </c>
      <c r="C40">
        <v>78</v>
      </c>
    </row>
    <row r="41" spans="2:3" ht="12.75">
      <c r="B41">
        <v>20</v>
      </c>
      <c r="C41">
        <v>91</v>
      </c>
    </row>
    <row r="42" spans="2:3" ht="12.75">
      <c r="B42">
        <v>18</v>
      </c>
      <c r="C42">
        <v>70</v>
      </c>
    </row>
    <row r="43" spans="2:3" ht="12.75">
      <c r="B43">
        <v>16</v>
      </c>
      <c r="C43">
        <v>54</v>
      </c>
    </row>
    <row r="44" spans="2:3" ht="12.75">
      <c r="B44">
        <v>15</v>
      </c>
      <c r="C44">
        <v>42</v>
      </c>
    </row>
    <row r="45" spans="2:3" ht="12.75">
      <c r="B45">
        <v>16</v>
      </c>
      <c r="C45">
        <v>54</v>
      </c>
    </row>
    <row r="46" spans="2:3" ht="12.75">
      <c r="B46">
        <v>17</v>
      </c>
      <c r="C46">
        <v>64</v>
      </c>
    </row>
    <row r="47" spans="2:3" ht="12.75">
      <c r="B47">
        <v>17</v>
      </c>
      <c r="C47">
        <v>62</v>
      </c>
    </row>
    <row r="48" spans="2:3" ht="12.75">
      <c r="B48">
        <v>18</v>
      </c>
      <c r="C48">
        <v>62</v>
      </c>
    </row>
    <row r="49" spans="2:3" ht="12.75">
      <c r="B49">
        <v>17</v>
      </c>
      <c r="C49">
        <v>64</v>
      </c>
    </row>
    <row r="50" spans="2:3" ht="12.75">
      <c r="B50">
        <v>11</v>
      </c>
      <c r="C50">
        <v>14</v>
      </c>
    </row>
    <row r="51" spans="2:3" ht="12.75">
      <c r="B51">
        <v>18</v>
      </c>
      <c r="C51">
        <v>59</v>
      </c>
    </row>
    <row r="52" spans="2:3" ht="12.75">
      <c r="B52">
        <v>16</v>
      </c>
      <c r="C52">
        <v>45</v>
      </c>
    </row>
    <row r="53" spans="2:3" ht="12.75">
      <c r="B53">
        <v>16</v>
      </c>
      <c r="C53">
        <v>44</v>
      </c>
    </row>
    <row r="54" spans="2:7" ht="12.75">
      <c r="B54">
        <v>10</v>
      </c>
      <c r="C54">
        <v>15</v>
      </c>
      <c r="F54">
        <v>13</v>
      </c>
      <c r="G54">
        <v>29</v>
      </c>
    </row>
    <row r="55" spans="2:7" ht="12.75">
      <c r="B55">
        <v>10</v>
      </c>
      <c r="C55">
        <v>11</v>
      </c>
      <c r="F55">
        <v>13</v>
      </c>
      <c r="G55">
        <v>23</v>
      </c>
    </row>
    <row r="56" spans="2:3" ht="12.75">
      <c r="B56">
        <v>17</v>
      </c>
      <c r="C56">
        <v>65</v>
      </c>
    </row>
    <row r="57" spans="2:3" ht="12.75">
      <c r="B57">
        <v>16</v>
      </c>
      <c r="C57">
        <v>48</v>
      </c>
    </row>
    <row r="58" spans="2:3" ht="12.75">
      <c r="B58">
        <v>20</v>
      </c>
      <c r="C58">
        <v>87</v>
      </c>
    </row>
    <row r="59" spans="2:3" ht="12.75">
      <c r="B59">
        <v>18</v>
      </c>
      <c r="C59">
        <v>82</v>
      </c>
    </row>
    <row r="60" spans="2:3" ht="12.75">
      <c r="B60">
        <v>17</v>
      </c>
      <c r="C60">
        <v>57</v>
      </c>
    </row>
    <row r="61" spans="2:3" ht="12.75">
      <c r="B61">
        <v>19</v>
      </c>
      <c r="C61">
        <v>73</v>
      </c>
    </row>
    <row r="62" spans="2:7" ht="12.75">
      <c r="B62">
        <v>16</v>
      </c>
      <c r="C62">
        <v>53</v>
      </c>
      <c r="F62">
        <v>11</v>
      </c>
      <c r="G62">
        <v>28</v>
      </c>
    </row>
    <row r="63" spans="2:3" ht="12.75">
      <c r="B63">
        <v>23</v>
      </c>
      <c r="C63">
        <v>126</v>
      </c>
    </row>
    <row r="64" spans="2:3" ht="12.75">
      <c r="B64">
        <v>26</v>
      </c>
      <c r="C64">
        <v>200</v>
      </c>
    </row>
    <row r="65" spans="2:3" ht="12.75">
      <c r="B65">
        <v>23</v>
      </c>
      <c r="C65">
        <v>150</v>
      </c>
    </row>
    <row r="66" spans="2:3" ht="12.75">
      <c r="B66">
        <v>17</v>
      </c>
      <c r="C66">
        <v>68</v>
      </c>
    </row>
    <row r="67" spans="2:3" ht="12.75">
      <c r="B67">
        <v>16</v>
      </c>
      <c r="C67">
        <v>60</v>
      </c>
    </row>
    <row r="68" spans="2:3" ht="12.75">
      <c r="B68">
        <v>17</v>
      </c>
      <c r="C68">
        <v>72</v>
      </c>
    </row>
    <row r="69" spans="2:3" ht="12.75">
      <c r="B69">
        <v>18</v>
      </c>
      <c r="C69">
        <v>76</v>
      </c>
    </row>
    <row r="70" spans="2:3" ht="12.75">
      <c r="B70">
        <v>19</v>
      </c>
      <c r="C70">
        <v>76</v>
      </c>
    </row>
    <row r="71" spans="2:3" ht="12.75">
      <c r="B71">
        <v>17</v>
      </c>
      <c r="C71">
        <v>73</v>
      </c>
    </row>
    <row r="72" spans="2:3" ht="12.75">
      <c r="B72">
        <v>17</v>
      </c>
      <c r="C72">
        <v>76</v>
      </c>
    </row>
    <row r="73" spans="2:3" ht="12.75">
      <c r="B73">
        <v>19</v>
      </c>
      <c r="C73">
        <v>100</v>
      </c>
    </row>
    <row r="74" spans="2:3" ht="12.75">
      <c r="B74">
        <v>19</v>
      </c>
      <c r="C74">
        <v>80</v>
      </c>
    </row>
    <row r="75" spans="2:3" ht="12.75">
      <c r="B75">
        <v>15</v>
      </c>
      <c r="C75">
        <v>50</v>
      </c>
    </row>
    <row r="76" spans="2:3" ht="12.75">
      <c r="B76">
        <v>16</v>
      </c>
      <c r="C76">
        <v>70</v>
      </c>
    </row>
    <row r="77" spans="2:3" ht="12.75">
      <c r="B77">
        <v>18</v>
      </c>
      <c r="C77">
        <v>86</v>
      </c>
    </row>
    <row r="78" spans="2:3" ht="12.75">
      <c r="B78">
        <v>18</v>
      </c>
      <c r="C78">
        <v>85</v>
      </c>
    </row>
    <row r="79" spans="2:3" ht="12.75">
      <c r="B79">
        <v>17</v>
      </c>
      <c r="C79">
        <v>72</v>
      </c>
    </row>
    <row r="80" spans="2:3" ht="12.75">
      <c r="B80">
        <v>16</v>
      </c>
      <c r="C80">
        <v>72</v>
      </c>
    </row>
    <row r="81" spans="2:3" ht="12.75">
      <c r="B81">
        <v>19</v>
      </c>
      <c r="C81">
        <v>83</v>
      </c>
    </row>
    <row r="82" spans="2:3" ht="12.75">
      <c r="B82">
        <v>16</v>
      </c>
      <c r="C82">
        <v>69</v>
      </c>
    </row>
    <row r="83" spans="2:3" ht="12.75">
      <c r="B83">
        <v>24</v>
      </c>
      <c r="C83">
        <v>195</v>
      </c>
    </row>
    <row r="84" spans="2:3" ht="12.75">
      <c r="B84">
        <v>22</v>
      </c>
      <c r="C84">
        <v>153</v>
      </c>
    </row>
    <row r="85" spans="2:3" ht="12.75">
      <c r="B85">
        <v>18</v>
      </c>
      <c r="C85">
        <v>88</v>
      </c>
    </row>
    <row r="86" spans="2:3" ht="12.75">
      <c r="B86">
        <v>18</v>
      </c>
      <c r="C86">
        <v>93</v>
      </c>
    </row>
    <row r="87" spans="2:3" ht="12.75">
      <c r="B87">
        <v>16</v>
      </c>
      <c r="C87">
        <v>67</v>
      </c>
    </row>
    <row r="88" spans="2:3" ht="12.75">
      <c r="B88">
        <v>19</v>
      </c>
      <c r="C88">
        <v>93</v>
      </c>
    </row>
    <row r="89" spans="2:3" ht="12.75">
      <c r="B89">
        <v>18</v>
      </c>
      <c r="C89">
        <v>90</v>
      </c>
    </row>
    <row r="90" spans="2:3" ht="12.75">
      <c r="B90">
        <v>15</v>
      </c>
      <c r="C90">
        <v>60</v>
      </c>
    </row>
    <row r="91" spans="2:3" ht="12.75">
      <c r="B91">
        <v>15</v>
      </c>
      <c r="C91">
        <v>63</v>
      </c>
    </row>
    <row r="92" spans="2:3" ht="12.75">
      <c r="B92">
        <v>15</v>
      </c>
      <c r="C92">
        <v>59</v>
      </c>
    </row>
    <row r="93" spans="2:3" ht="12.75">
      <c r="B93">
        <v>10</v>
      </c>
      <c r="C93">
        <v>32</v>
      </c>
    </row>
    <row r="94" spans="2:3" ht="12.75">
      <c r="B94">
        <v>11</v>
      </c>
      <c r="C94">
        <v>36</v>
      </c>
    </row>
    <row r="95" spans="2:3" ht="12.75">
      <c r="B95">
        <v>11</v>
      </c>
      <c r="C95">
        <v>36</v>
      </c>
    </row>
    <row r="96" spans="2:3" ht="12.75">
      <c r="B96">
        <v>11</v>
      </c>
      <c r="C96">
        <v>32</v>
      </c>
    </row>
    <row r="97" spans="2:3" ht="12.75">
      <c r="B97">
        <v>11</v>
      </c>
      <c r="C97">
        <v>39</v>
      </c>
    </row>
    <row r="98" spans="2:3" ht="12.75">
      <c r="B98">
        <v>9</v>
      </c>
      <c r="C98">
        <v>33</v>
      </c>
    </row>
    <row r="99" spans="2:3" ht="12.75">
      <c r="B99">
        <v>10</v>
      </c>
      <c r="C99">
        <v>32</v>
      </c>
    </row>
    <row r="100" spans="2:3" ht="12.75">
      <c r="B100">
        <v>10</v>
      </c>
      <c r="C100">
        <v>32</v>
      </c>
    </row>
    <row r="101" spans="2:3" ht="12.75">
      <c r="B101">
        <v>10</v>
      </c>
      <c r="C101">
        <v>32</v>
      </c>
    </row>
    <row r="102" spans="2:3" ht="12.75">
      <c r="B102">
        <v>10</v>
      </c>
      <c r="C102">
        <v>32</v>
      </c>
    </row>
    <row r="103" spans="2:3" ht="12.75">
      <c r="B103">
        <v>10</v>
      </c>
      <c r="C103">
        <v>32</v>
      </c>
    </row>
    <row r="104" spans="2:3" ht="12.75">
      <c r="B104">
        <v>9</v>
      </c>
      <c r="C104">
        <v>31</v>
      </c>
    </row>
    <row r="105" spans="2:3" ht="12.75">
      <c r="B105">
        <v>9</v>
      </c>
      <c r="C105">
        <v>31</v>
      </c>
    </row>
    <row r="106" spans="2:3" ht="12.75">
      <c r="B106">
        <v>9</v>
      </c>
      <c r="C106">
        <v>31</v>
      </c>
    </row>
    <row r="107" spans="2:3" ht="12.75">
      <c r="B107">
        <v>9</v>
      </c>
      <c r="C107">
        <v>31</v>
      </c>
    </row>
    <row r="108" spans="2:3" ht="12.75">
      <c r="B108">
        <v>9</v>
      </c>
      <c r="C108">
        <v>31</v>
      </c>
    </row>
    <row r="109" spans="2:3" ht="12.75">
      <c r="B109">
        <v>9</v>
      </c>
      <c r="C109">
        <v>31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0" topLeftCell="A1" activePane="bottomLeft" state="split"/>
      <selection pane="topLeft" activeCell="A1" sqref="A1"/>
      <selection pane="bottomLeft" activeCell="F59" sqref="F59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5" ht="15.75">
      <c r="A1" s="2" t="s">
        <v>0</v>
      </c>
      <c r="B1" s="35" t="s">
        <v>32</v>
      </c>
      <c r="C1" s="34"/>
      <c r="D1" s="37"/>
      <c r="E1" s="36"/>
    </row>
    <row r="2" spans="1:5" ht="12.75">
      <c r="A2" s="4" t="s">
        <v>3</v>
      </c>
      <c r="B2" s="33">
        <v>42665</v>
      </c>
      <c r="C2" s="3"/>
      <c r="D2" s="37"/>
      <c r="E2" s="37"/>
    </row>
    <row r="3" spans="1:2" ht="12.75">
      <c r="A3" s="1" t="s">
        <v>33</v>
      </c>
      <c r="B3" s="36">
        <v>0.95</v>
      </c>
    </row>
    <row r="4" spans="1:2" ht="12.75">
      <c r="A4" s="1" t="s">
        <v>4</v>
      </c>
      <c r="B4">
        <v>768.88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200</v>
      </c>
      <c r="C6" s="16">
        <f>COUNT('Durchgang 1'!$F$3:'Durchgang 1'!$F$5000)</f>
        <v>5</v>
      </c>
    </row>
    <row r="7" spans="1:5" ht="12.75">
      <c r="A7" s="17" t="s">
        <v>12</v>
      </c>
      <c r="B7" s="9">
        <f>COUNT('Durchgang 2'!$B$3:'Durchgang 2'!$B$5000)</f>
        <v>106</v>
      </c>
      <c r="C7" s="18">
        <f>COUNT('Durchgang 2'!$F$3:'Durchgang 2'!$F$5000)</f>
        <v>3</v>
      </c>
      <c r="E7" s="39"/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306</v>
      </c>
      <c r="C9" s="30">
        <f>SUM(C6:C8)</f>
        <v>8</v>
      </c>
    </row>
    <row r="11" spans="1:3" ht="12.75">
      <c r="A11" s="14" t="s">
        <v>13</v>
      </c>
      <c r="B11" s="22">
        <f>IF(B6&gt;0,B7/B6,0)</f>
        <v>0.53</v>
      </c>
      <c r="C11" s="23">
        <f>IF(C6&gt;0,C7/C6,0)</f>
        <v>0.6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5" ht="12.75">
      <c r="A13" s="19" t="s">
        <v>14</v>
      </c>
      <c r="B13" s="26">
        <f>AVERAGE(B11:B12)</f>
        <v>0.265</v>
      </c>
      <c r="C13" s="27">
        <f>AVERAGE(C11:C12)</f>
        <v>0.3</v>
      </c>
      <c r="E13" s="37"/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306</v>
      </c>
      <c r="C24" s="30">
        <f>SUM(C6:C8)+SUM(C16:C22)</f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34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K26" sqref="K26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0</v>
      </c>
    </row>
    <row r="5" spans="1:8" ht="12.75">
      <c r="A5">
        <f t="shared" si="1"/>
        <v>8</v>
      </c>
      <c r="B5">
        <f>COUNTIF('Durchgang 1'!$B$3:'Durchgang 1'!$B$3000,"&lt;8")</f>
        <v>0</v>
      </c>
      <c r="C5">
        <f>COUNTIF('Durchgang 2'!$B$3:'Durchgang 2'!$B$3000,"&lt;8")</f>
        <v>0</v>
      </c>
      <c r="D5">
        <f>COUNTIF('Durchgang 3'!$B$3:'Durchgang 3'!$B$3000,"&lt;8")</f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0"/>
        <v>0</v>
      </c>
    </row>
    <row r="6" spans="1:8" ht="12.75">
      <c r="A6">
        <f t="shared" si="1"/>
        <v>9</v>
      </c>
      <c r="B6">
        <f>COUNTIF('Durchgang 1'!$B$3:'Durchgang 1'!$B$3000,"&lt;9")</f>
        <v>0</v>
      </c>
      <c r="C6">
        <f>COUNTIF('Durchgang 2'!$B$3:'Durchgang 2'!$B$3000,"&lt;9")</f>
        <v>0</v>
      </c>
      <c r="D6">
        <f>COUNTIF('Durchgang 3'!$B$3:'Durchgang 3'!$B$3000,"&lt;9")</f>
        <v>0</v>
      </c>
      <c r="E6">
        <f t="shared" si="2"/>
        <v>0</v>
      </c>
      <c r="F6">
        <f t="shared" si="3"/>
        <v>0</v>
      </c>
      <c r="G6">
        <f t="shared" si="4"/>
        <v>0</v>
      </c>
      <c r="H6">
        <f t="shared" si="0"/>
        <v>0</v>
      </c>
    </row>
    <row r="7" spans="1:8" ht="12.75">
      <c r="A7">
        <f t="shared" si="1"/>
        <v>10</v>
      </c>
      <c r="B7">
        <f>COUNTIF('Durchgang 1'!$B$3:'Durchgang 1'!$B$3000,"&lt;10")</f>
        <v>0</v>
      </c>
      <c r="C7">
        <f>COUNTIF('Durchgang 2'!$B$3:'Durchgang 2'!$B$3000,"&lt;10")</f>
        <v>7</v>
      </c>
      <c r="D7">
        <f>COUNTIF('Durchgang 3'!$B$3:'Durchgang 3'!$B$3000,"&lt;10")</f>
        <v>0</v>
      </c>
      <c r="E7">
        <f t="shared" si="2"/>
        <v>0</v>
      </c>
      <c r="F7">
        <f t="shared" si="3"/>
        <v>7</v>
      </c>
      <c r="G7">
        <f t="shared" si="4"/>
        <v>0</v>
      </c>
      <c r="H7">
        <f t="shared" si="0"/>
        <v>7</v>
      </c>
    </row>
    <row r="8" spans="1:8" ht="12.75">
      <c r="A8">
        <f t="shared" si="1"/>
        <v>11</v>
      </c>
      <c r="B8">
        <f>COUNTIF('Durchgang 1'!$B$3:'Durchgang 1'!$B$3000,"&lt;11")</f>
        <v>0</v>
      </c>
      <c r="C8">
        <f>COUNTIF('Durchgang 2'!$B$3:'Durchgang 2'!$B$3000,"&lt;11")</f>
        <v>16</v>
      </c>
      <c r="D8">
        <f>COUNTIF('Durchgang 3'!$B$3:'Durchgang 3'!$B$3000,"&lt;11")</f>
        <v>0</v>
      </c>
      <c r="E8">
        <f t="shared" si="2"/>
        <v>0</v>
      </c>
      <c r="F8">
        <f t="shared" si="3"/>
        <v>9</v>
      </c>
      <c r="G8">
        <f t="shared" si="4"/>
        <v>0</v>
      </c>
      <c r="H8">
        <f t="shared" si="0"/>
        <v>9</v>
      </c>
    </row>
    <row r="9" spans="1:8" ht="12.75">
      <c r="A9">
        <f t="shared" si="1"/>
        <v>12</v>
      </c>
      <c r="B9">
        <f>COUNTIF('Durchgang 1'!$B$3:'Durchgang 1'!$B$3000,"&lt;12")</f>
        <v>9</v>
      </c>
      <c r="C9">
        <f>COUNTIF('Durchgang 2'!$B$3:'Durchgang 2'!$B$3000,"&lt;12")</f>
        <v>21</v>
      </c>
      <c r="D9">
        <f>COUNTIF('Durchgang 3'!$B$3:'Durchgang 3'!$B$3000,"&lt;12")</f>
        <v>0</v>
      </c>
      <c r="E9">
        <f t="shared" si="2"/>
        <v>9</v>
      </c>
      <c r="F9">
        <f t="shared" si="3"/>
        <v>5</v>
      </c>
      <c r="G9">
        <f t="shared" si="4"/>
        <v>0</v>
      </c>
      <c r="H9">
        <f t="shared" si="0"/>
        <v>14</v>
      </c>
    </row>
    <row r="10" spans="1:8" ht="12.75">
      <c r="A10">
        <f t="shared" si="1"/>
        <v>13</v>
      </c>
      <c r="B10">
        <f>COUNTIF('Durchgang 1'!$B$3:'Durchgang 1'!$B$3000,"&lt;13")</f>
        <v>11</v>
      </c>
      <c r="C10">
        <f>COUNTIF('Durchgang 2'!$B$3:'Durchgang 2'!$B$3000,"&lt;13")</f>
        <v>22</v>
      </c>
      <c r="D10">
        <f>COUNTIF('Durchgang 3'!$B$3:'Durchgang 3'!$B$3000,"&lt;13")</f>
        <v>0</v>
      </c>
      <c r="E10">
        <f t="shared" si="2"/>
        <v>2</v>
      </c>
      <c r="F10">
        <f t="shared" si="3"/>
        <v>1</v>
      </c>
      <c r="G10">
        <f t="shared" si="4"/>
        <v>0</v>
      </c>
      <c r="H10">
        <f t="shared" si="0"/>
        <v>3</v>
      </c>
    </row>
    <row r="11" spans="1:8" ht="12.75">
      <c r="A11">
        <f t="shared" si="1"/>
        <v>14</v>
      </c>
      <c r="B11">
        <f>COUNTIF('Durchgang 1'!$B$3:'Durchgang 1'!$B$3000,"&lt;14")</f>
        <v>11</v>
      </c>
      <c r="C11">
        <f>COUNTIF('Durchgang 2'!$B$3:'Durchgang 2'!$B$3000,"&lt;14")</f>
        <v>22</v>
      </c>
      <c r="D11">
        <f>COUNTIF('Durchgang 3'!$B$3:'Durchgang 3'!$B$3000,"&lt;14")</f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0"/>
        <v>0</v>
      </c>
    </row>
    <row r="12" spans="1:8" ht="12.75">
      <c r="A12">
        <f t="shared" si="1"/>
        <v>15</v>
      </c>
      <c r="B12">
        <f>COUNTIF('Durchgang 1'!$B$3:'Durchgang 1'!$B$3000,"&lt;15")</f>
        <v>12</v>
      </c>
      <c r="C12">
        <f>COUNTIF('Durchgang 2'!$B$3:'Durchgang 2'!$B$3000,"&lt;15")</f>
        <v>22</v>
      </c>
      <c r="D12">
        <f>COUNTIF('Durchgang 3'!$B$3:'Durchgang 3'!$B$3000,"&lt;15")</f>
        <v>0</v>
      </c>
      <c r="E12">
        <f t="shared" si="2"/>
        <v>1</v>
      </c>
      <c r="F12">
        <f t="shared" si="3"/>
        <v>0</v>
      </c>
      <c r="G12">
        <f t="shared" si="4"/>
        <v>0</v>
      </c>
      <c r="H12">
        <f t="shared" si="0"/>
        <v>1</v>
      </c>
    </row>
    <row r="13" spans="1:8" ht="12.75">
      <c r="A13">
        <f t="shared" si="1"/>
        <v>16</v>
      </c>
      <c r="B13">
        <f>COUNTIF('Durchgang 1'!$B$3:'Durchgang 1'!$B$3000,"&lt;16")</f>
        <v>16</v>
      </c>
      <c r="C13">
        <f>COUNTIF('Durchgang 2'!$B$3:'Durchgang 2'!$B$3000,"&lt;16")</f>
        <v>27</v>
      </c>
      <c r="D13">
        <f>COUNTIF('Durchgang 3'!$B$3:'Durchgang 3'!$B$3000,"&lt;16")</f>
        <v>0</v>
      </c>
      <c r="E13">
        <f t="shared" si="2"/>
        <v>4</v>
      </c>
      <c r="F13">
        <f t="shared" si="3"/>
        <v>5</v>
      </c>
      <c r="G13">
        <f t="shared" si="4"/>
        <v>0</v>
      </c>
      <c r="H13">
        <f t="shared" si="0"/>
        <v>9</v>
      </c>
    </row>
    <row r="14" spans="1:8" ht="12.75">
      <c r="A14">
        <f t="shared" si="1"/>
        <v>17</v>
      </c>
      <c r="B14">
        <f>COUNTIF('Durchgang 1'!$B$3:'Durchgang 1'!$B$3000,"&lt;17")</f>
        <v>24</v>
      </c>
      <c r="C14">
        <f>COUNTIF('Durchgang 2'!$B$3:'Durchgang 2'!$B$3000,"&lt;17")</f>
        <v>43</v>
      </c>
      <c r="D14">
        <f>COUNTIF('Durchgang 3'!$B$3:'Durchgang 3'!$B$3000,"&lt;17")</f>
        <v>0</v>
      </c>
      <c r="E14">
        <f t="shared" si="2"/>
        <v>8</v>
      </c>
      <c r="F14">
        <f t="shared" si="3"/>
        <v>16</v>
      </c>
      <c r="G14">
        <f t="shared" si="4"/>
        <v>0</v>
      </c>
      <c r="H14">
        <f t="shared" si="0"/>
        <v>24</v>
      </c>
    </row>
    <row r="15" spans="1:8" ht="12.75">
      <c r="A15">
        <f t="shared" si="1"/>
        <v>18</v>
      </c>
      <c r="B15">
        <f>COUNTIF('Durchgang 1'!$B$3:'Durchgang 1'!$B$3000,"&lt;18")</f>
        <v>69</v>
      </c>
      <c r="C15">
        <f>COUNTIF('Durchgang 2'!$B$3:'Durchgang 2'!$B$3000,"&lt;18")</f>
        <v>56</v>
      </c>
      <c r="D15">
        <f>COUNTIF('Durchgang 3'!$B$3:'Durchgang 3'!$B$3000,"&lt;18")</f>
        <v>0</v>
      </c>
      <c r="E15">
        <f t="shared" si="2"/>
        <v>45</v>
      </c>
      <c r="F15">
        <f t="shared" si="3"/>
        <v>13</v>
      </c>
      <c r="G15">
        <f t="shared" si="4"/>
        <v>0</v>
      </c>
      <c r="H15">
        <f t="shared" si="0"/>
        <v>58</v>
      </c>
    </row>
    <row r="16" spans="1:8" ht="12.75">
      <c r="A16">
        <f t="shared" si="1"/>
        <v>19</v>
      </c>
      <c r="B16">
        <f>COUNTIF('Durchgang 1'!$B$3:'Durchgang 1'!$B$3000,"&lt;19")</f>
        <v>99</v>
      </c>
      <c r="C16">
        <f>COUNTIF('Durchgang 2'!$B$3:'Durchgang 2'!$B$3000,"&lt;19")</f>
        <v>71</v>
      </c>
      <c r="D16">
        <f>COUNTIF('Durchgang 3'!$B$3:'Durchgang 3'!$B$3000,"&lt;19")</f>
        <v>0</v>
      </c>
      <c r="E16">
        <f t="shared" si="2"/>
        <v>30</v>
      </c>
      <c r="F16">
        <f t="shared" si="3"/>
        <v>15</v>
      </c>
      <c r="G16">
        <f t="shared" si="4"/>
        <v>0</v>
      </c>
      <c r="H16">
        <f t="shared" si="0"/>
        <v>45</v>
      </c>
    </row>
    <row r="17" spans="1:8" ht="12.75">
      <c r="A17">
        <f t="shared" si="1"/>
        <v>20</v>
      </c>
      <c r="B17">
        <f>COUNTIF('Durchgang 1'!$B$3:'Durchgang 1'!$B$3000,"&lt;20")</f>
        <v>121</v>
      </c>
      <c r="C17">
        <f>COUNTIF('Durchgang 2'!$B$3:'Durchgang 2'!$B$3000,"&lt;20")</f>
        <v>82</v>
      </c>
      <c r="D17">
        <f>COUNTIF('Durchgang 3'!$B$3:'Durchgang 3'!$B$3000,"&lt;20")</f>
        <v>0</v>
      </c>
      <c r="E17">
        <f t="shared" si="2"/>
        <v>22</v>
      </c>
      <c r="F17">
        <f t="shared" si="3"/>
        <v>11</v>
      </c>
      <c r="G17">
        <f t="shared" si="4"/>
        <v>0</v>
      </c>
      <c r="H17">
        <f t="shared" si="0"/>
        <v>33</v>
      </c>
    </row>
    <row r="18" spans="1:8" ht="12.75">
      <c r="A18">
        <f t="shared" si="1"/>
        <v>21</v>
      </c>
      <c r="B18">
        <f>COUNTIF('Durchgang 1'!$B$3:'Durchgang 1'!$B$3000,"&lt;21")</f>
        <v>141</v>
      </c>
      <c r="C18">
        <f>COUNTIF('Durchgang 2'!$B$3:'Durchgang 2'!$B$3000,"&lt;21")</f>
        <v>85</v>
      </c>
      <c r="D18">
        <f>COUNTIF('Durchgang 3'!$B$3:'Durchgang 3'!$B$3000,"&lt;21")</f>
        <v>0</v>
      </c>
      <c r="E18">
        <f t="shared" si="2"/>
        <v>20</v>
      </c>
      <c r="F18">
        <f t="shared" si="3"/>
        <v>3</v>
      </c>
      <c r="G18">
        <f t="shared" si="4"/>
        <v>0</v>
      </c>
      <c r="H18">
        <f t="shared" si="0"/>
        <v>23</v>
      </c>
    </row>
    <row r="19" spans="1:8" ht="12.75">
      <c r="A19">
        <f t="shared" si="1"/>
        <v>22</v>
      </c>
      <c r="B19">
        <f>COUNTIF('Durchgang 1'!$B$3:'Durchgang 1'!$B$3000,"&lt;22")</f>
        <v>147</v>
      </c>
      <c r="C19">
        <f>COUNTIF('Durchgang 2'!$B$3:'Durchgang 2'!$B$3000,"&lt;22")</f>
        <v>89</v>
      </c>
      <c r="D19">
        <f>COUNTIF('Durchgang 3'!$B$3:'Durchgang 3'!$B$3000,"&lt;22")</f>
        <v>0</v>
      </c>
      <c r="E19">
        <f t="shared" si="2"/>
        <v>6</v>
      </c>
      <c r="F19">
        <f t="shared" si="3"/>
        <v>4</v>
      </c>
      <c r="G19">
        <f t="shared" si="4"/>
        <v>0</v>
      </c>
      <c r="H19">
        <f t="shared" si="0"/>
        <v>10</v>
      </c>
    </row>
    <row r="20" spans="1:8" ht="12.75">
      <c r="A20">
        <f t="shared" si="1"/>
        <v>23</v>
      </c>
      <c r="B20">
        <f>COUNTIF('Durchgang 1'!$B$3:'Durchgang 1'!$B$3000,"&lt;23")</f>
        <v>160</v>
      </c>
      <c r="C20">
        <f>COUNTIF('Durchgang 2'!$B$3:'Durchgang 2'!$B$3000,"&lt;23")</f>
        <v>91</v>
      </c>
      <c r="D20">
        <f>COUNTIF('Durchgang 3'!$B$3:'Durchgang 3'!$B$3000,"&lt;23")</f>
        <v>0</v>
      </c>
      <c r="E20">
        <f t="shared" si="2"/>
        <v>13</v>
      </c>
      <c r="F20">
        <f t="shared" si="3"/>
        <v>2</v>
      </c>
      <c r="G20">
        <f t="shared" si="4"/>
        <v>0</v>
      </c>
      <c r="H20">
        <f t="shared" si="0"/>
        <v>15</v>
      </c>
    </row>
    <row r="21" spans="1:8" ht="12.75">
      <c r="A21">
        <f t="shared" si="1"/>
        <v>24</v>
      </c>
      <c r="B21">
        <f>COUNTIF('Durchgang 1'!$B$3:'Durchgang 1'!$B$3000,"&lt;24")</f>
        <v>171</v>
      </c>
      <c r="C21">
        <f>COUNTIF('Durchgang 2'!$B$3:'Durchgang 2'!$B$3000,"&lt;24")</f>
        <v>95</v>
      </c>
      <c r="D21">
        <f>COUNTIF('Durchgang 3'!$B$3:'Durchgang 3'!$B$3000,"&lt;24")</f>
        <v>0</v>
      </c>
      <c r="E21">
        <f t="shared" si="2"/>
        <v>11</v>
      </c>
      <c r="F21">
        <f t="shared" si="3"/>
        <v>4</v>
      </c>
      <c r="G21">
        <f t="shared" si="4"/>
        <v>0</v>
      </c>
      <c r="H21">
        <f t="shared" si="0"/>
        <v>15</v>
      </c>
    </row>
    <row r="22" spans="1:8" ht="12.75">
      <c r="A22">
        <f t="shared" si="1"/>
        <v>25</v>
      </c>
      <c r="B22">
        <f>COUNTIF('Durchgang 1'!$B$3:'Durchgang 1'!$B$3000,"&lt;25")</f>
        <v>186</v>
      </c>
      <c r="C22">
        <f>COUNTIF('Durchgang 2'!$B$3:'Durchgang 2'!$B$3000,"&lt;25")</f>
        <v>102</v>
      </c>
      <c r="D22">
        <f>COUNTIF('Durchgang 3'!$B$3:'Durchgang 3'!$B$3000,"&lt;25")</f>
        <v>0</v>
      </c>
      <c r="E22">
        <f t="shared" si="2"/>
        <v>15</v>
      </c>
      <c r="F22">
        <f t="shared" si="3"/>
        <v>7</v>
      </c>
      <c r="G22">
        <f t="shared" si="4"/>
        <v>0</v>
      </c>
      <c r="H22">
        <f t="shared" si="0"/>
        <v>22</v>
      </c>
    </row>
    <row r="23" spans="1:8" ht="12.75">
      <c r="A23">
        <f t="shared" si="1"/>
        <v>26</v>
      </c>
      <c r="B23">
        <f>COUNTIF('Durchgang 1'!$B$3:'Durchgang 1'!$B$3000,"&lt;26")</f>
        <v>193</v>
      </c>
      <c r="C23">
        <f>COUNTIF('Durchgang 2'!$B$3:'Durchgang 2'!$B$3000,"&lt;26")</f>
        <v>103</v>
      </c>
      <c r="D23">
        <f>COUNTIF('Durchgang 3'!$B$3:'Durchgang 3'!$B$3000,"&lt;26")</f>
        <v>0</v>
      </c>
      <c r="E23">
        <f t="shared" si="2"/>
        <v>7</v>
      </c>
      <c r="F23">
        <f t="shared" si="3"/>
        <v>1</v>
      </c>
      <c r="G23">
        <f t="shared" si="4"/>
        <v>0</v>
      </c>
      <c r="H23">
        <f t="shared" si="0"/>
        <v>8</v>
      </c>
    </row>
    <row r="24" spans="1:8" ht="12.75">
      <c r="A24">
        <f t="shared" si="1"/>
        <v>27</v>
      </c>
      <c r="B24">
        <f>COUNTIF('Durchgang 1'!$B$3:'Durchgang 1'!$B$3000,"&lt;27")</f>
        <v>194</v>
      </c>
      <c r="C24">
        <f>COUNTIF('Durchgang 2'!$B$3:'Durchgang 2'!$B$3000,"&lt;27")</f>
        <v>105</v>
      </c>
      <c r="D24">
        <f>COUNTIF('Durchgang 3'!$B$3:'Durchgang 3'!$B$3000,"&lt;27")</f>
        <v>0</v>
      </c>
      <c r="E24">
        <f t="shared" si="2"/>
        <v>1</v>
      </c>
      <c r="F24">
        <f t="shared" si="3"/>
        <v>2</v>
      </c>
      <c r="G24">
        <f t="shared" si="4"/>
        <v>0</v>
      </c>
      <c r="H24">
        <f t="shared" si="0"/>
        <v>3</v>
      </c>
    </row>
    <row r="25" spans="1:8" ht="12.75">
      <c r="A25">
        <f t="shared" si="1"/>
        <v>28</v>
      </c>
      <c r="B25">
        <f>COUNTIF('Durchgang 1'!$B$3:'Durchgang 1'!$B$3000,"&lt;28")</f>
        <v>196</v>
      </c>
      <c r="C25">
        <f>COUNTIF('Durchgang 2'!$B$3:'Durchgang 2'!$B$3000,"&lt;28")</f>
        <v>105</v>
      </c>
      <c r="D25">
        <f>COUNTIF('Durchgang 3'!$B$3:'Durchgang 3'!$B$3000,"&lt;28")</f>
        <v>0</v>
      </c>
      <c r="E25">
        <f t="shared" si="2"/>
        <v>2</v>
      </c>
      <c r="F25">
        <f t="shared" si="3"/>
        <v>0</v>
      </c>
      <c r="G25">
        <f t="shared" si="4"/>
        <v>0</v>
      </c>
      <c r="H25">
        <f t="shared" si="0"/>
        <v>2</v>
      </c>
    </row>
    <row r="26" spans="1:11" ht="12.75">
      <c r="A26">
        <f t="shared" si="1"/>
        <v>29</v>
      </c>
      <c r="B26">
        <f>COUNTIF('Durchgang 1'!$B$3:'Durchgang 1'!$B$3000,"&lt;29")</f>
        <v>198</v>
      </c>
      <c r="C26">
        <f>COUNTIF('Durchgang 2'!$B$3:'Durchgang 2'!$B$3000,"&lt;29")</f>
        <v>105</v>
      </c>
      <c r="D26">
        <f>COUNTIF('Durchgang 3'!$B$3:'Durchgang 3'!$B$3000,"&lt;29")</f>
        <v>0</v>
      </c>
      <c r="E26">
        <f t="shared" si="2"/>
        <v>2</v>
      </c>
      <c r="F26">
        <f t="shared" si="3"/>
        <v>0</v>
      </c>
      <c r="G26">
        <f t="shared" si="4"/>
        <v>0</v>
      </c>
      <c r="H26">
        <f t="shared" si="0"/>
        <v>2</v>
      </c>
      <c r="K26">
        <f>SUM(H21:H40)</f>
        <v>55</v>
      </c>
    </row>
    <row r="27" spans="1:8" ht="12.75">
      <c r="A27">
        <f t="shared" si="1"/>
        <v>30</v>
      </c>
      <c r="B27">
        <f>COUNTIF('Durchgang 1'!$B$3:'Durchgang 1'!$B$3000,"&lt;30")</f>
        <v>198</v>
      </c>
      <c r="C27">
        <f>COUNTIF('Durchgang 2'!$B$3:'Durchgang 2'!$B$3000,"&lt;30")</f>
        <v>106</v>
      </c>
      <c r="D27">
        <f>COUNTIF('Durchgang 3'!$B$3:'Durchgang 3'!$B$3000,"&lt;30")</f>
        <v>0</v>
      </c>
      <c r="E27">
        <f t="shared" si="2"/>
        <v>0</v>
      </c>
      <c r="F27">
        <f t="shared" si="3"/>
        <v>1</v>
      </c>
      <c r="G27">
        <f t="shared" si="4"/>
        <v>0</v>
      </c>
      <c r="H27">
        <f t="shared" si="0"/>
        <v>1</v>
      </c>
    </row>
    <row r="28" spans="1:8" ht="12.75">
      <c r="A28">
        <f t="shared" si="1"/>
        <v>31</v>
      </c>
      <c r="B28">
        <f>COUNTIF('Durchgang 1'!$B$3:'Durchgang 1'!$B$3000,"&lt;31")</f>
        <v>198</v>
      </c>
      <c r="C28">
        <f>COUNTIF('Durchgang 2'!$B$3:'Durchgang 2'!$B$3000,"&lt;31")</f>
        <v>106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198</v>
      </c>
      <c r="C29">
        <f>COUNTIF('Durchgang 2'!$B$3:'Durchgang 2'!$B$3000,"&lt;32")</f>
        <v>106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198</v>
      </c>
      <c r="C30">
        <f>COUNTIF('Durchgang 2'!$B$3:'Durchgang 2'!$B$3000,"&lt;33")</f>
        <v>106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198</v>
      </c>
      <c r="C31">
        <f>COUNTIF('Durchgang 2'!$B$3:'Durchgang 2'!$B$3000,"&lt;34")</f>
        <v>106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198</v>
      </c>
      <c r="C32">
        <f>COUNTIF('Durchgang 2'!$B$3:'Durchgang 2'!$B$3000,"&lt;35")</f>
        <v>106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198</v>
      </c>
      <c r="C33">
        <f>COUNTIF('Durchgang 2'!$B$3:'Durchgang 2'!$B$3000,"&lt;36")</f>
        <v>106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199</v>
      </c>
      <c r="C34">
        <f>COUNTIF('Durchgang 2'!$B$3:'Durchgang 2'!$B$3000,"&lt;37")</f>
        <v>106</v>
      </c>
      <c r="D34">
        <f>COUNTIF('Durchgang 3'!$B$3:'Durchgang 3'!$B$3000,"&lt;37")</f>
        <v>0</v>
      </c>
      <c r="E34">
        <f t="shared" si="2"/>
        <v>1</v>
      </c>
      <c r="F34">
        <f t="shared" si="3"/>
        <v>0</v>
      </c>
      <c r="G34">
        <f t="shared" si="4"/>
        <v>0</v>
      </c>
      <c r="H34">
        <f t="shared" si="0"/>
        <v>1</v>
      </c>
    </row>
    <row r="35" spans="1:8" ht="12.75">
      <c r="A35">
        <f t="shared" si="1"/>
        <v>38</v>
      </c>
      <c r="B35">
        <f>COUNTIF('Durchgang 1'!$B$3:'Durchgang 1'!$B$3000,"&lt;38")</f>
        <v>199</v>
      </c>
      <c r="C35">
        <f>COUNTIF('Durchgang 2'!$B$3:'Durchgang 2'!$B$3000,"&lt;38")</f>
        <v>106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199</v>
      </c>
      <c r="C36">
        <f>COUNTIF('Durchgang 2'!$B$3:'Durchgang 2'!$B$3000,"&lt;39")</f>
        <v>106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200</v>
      </c>
      <c r="C37">
        <f>COUNTIF('Durchgang 2'!$B$3:'Durchgang 2'!$B$3000,"&lt;40")</f>
        <v>106</v>
      </c>
      <c r="D37">
        <f>COUNTIF('Durchgang 3'!$B$3:'Durchgang 3'!$B$3000,"&lt;340")</f>
        <v>0</v>
      </c>
      <c r="E37">
        <f t="shared" si="2"/>
        <v>1</v>
      </c>
      <c r="F37">
        <f t="shared" si="3"/>
        <v>0</v>
      </c>
      <c r="G37">
        <f t="shared" si="4"/>
        <v>0</v>
      </c>
      <c r="H37">
        <f t="shared" si="0"/>
        <v>1</v>
      </c>
    </row>
    <row r="38" spans="1:8" ht="12.75">
      <c r="A38">
        <f t="shared" si="1"/>
        <v>41</v>
      </c>
      <c r="B38">
        <f>COUNTIF('Durchgang 1'!$B$3:'Durchgang 1'!$B$3000,"&lt;41")</f>
        <v>199</v>
      </c>
      <c r="C38">
        <f>COUNTIF('Durchgang 2'!$B$3:'Durchgang 2'!$B$3000,"&lt;41")</f>
        <v>106</v>
      </c>
      <c r="D38">
        <f>COUNTIF('Durchgang 3'!$B$3:'Durchgang 3'!$B$3000,"&lt;41")</f>
        <v>0</v>
      </c>
      <c r="E38">
        <f t="shared" si="2"/>
        <v>-1</v>
      </c>
      <c r="F38">
        <f t="shared" si="3"/>
        <v>0</v>
      </c>
      <c r="G38">
        <f t="shared" si="4"/>
        <v>0</v>
      </c>
      <c r="H38">
        <f t="shared" si="0"/>
        <v>-1</v>
      </c>
    </row>
    <row r="39" spans="1:8" ht="12.75">
      <c r="A39">
        <f t="shared" si="1"/>
        <v>42</v>
      </c>
      <c r="B39">
        <f>COUNTIF('Durchgang 1'!$B$3:'Durchgang 1'!$B$3000,"&lt;42")</f>
        <v>200</v>
      </c>
      <c r="C39">
        <f>COUNTIF('Durchgang 2'!$B$3:'Durchgang 2'!$B$3000,"&lt;42")</f>
        <v>106</v>
      </c>
      <c r="D39">
        <f>COUNTIF('Durchgang 3'!$B$3:'Durchgang 3'!$B$3000,"&lt;42")</f>
        <v>0</v>
      </c>
      <c r="E39">
        <f t="shared" si="2"/>
        <v>1</v>
      </c>
      <c r="F39">
        <f t="shared" si="3"/>
        <v>0</v>
      </c>
      <c r="G39">
        <f t="shared" si="4"/>
        <v>0</v>
      </c>
      <c r="H39">
        <f t="shared" si="0"/>
        <v>1</v>
      </c>
    </row>
    <row r="40" spans="1:8" ht="12.75">
      <c r="A40">
        <f t="shared" si="1"/>
        <v>43</v>
      </c>
      <c r="B40">
        <f>COUNTIF('Durchgang 1'!$B$3:'Durchgang 1'!$B$3000,"&lt;43")</f>
        <v>200</v>
      </c>
      <c r="C40">
        <f>COUNTIF('Durchgang 2'!$B$3:'Durchgang 2'!$B$3000,"&lt;43")</f>
        <v>106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200</v>
      </c>
      <c r="C41">
        <f>COUNTIF('Durchgang 2'!$B$3:'Durchgang 2'!$B$3000,"&lt;44")</f>
        <v>106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200</v>
      </c>
      <c r="C42">
        <f>COUNTIF('Durchgang 2'!$B$3:'Durchgang 2'!$B$3000,"&lt;45")</f>
        <v>106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200</v>
      </c>
      <c r="C43">
        <f>COUNTIF('Durchgang 2'!$B$3:'Durchgang 2'!$B$3000,"&lt;46")</f>
        <v>106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200</v>
      </c>
      <c r="C44">
        <f>COUNTIF('Durchgang 2'!$B$3:'Durchgang 2'!$B$3000,"&lt;47")</f>
        <v>106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200</v>
      </c>
      <c r="C45">
        <f>COUNTIF('Durchgang 2'!$B$3:'Durchgang 2'!$B$3000,"&lt;48")</f>
        <v>106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200</v>
      </c>
      <c r="C46">
        <f>COUNTIF('Durchgang 2'!$B$3:'Durchgang 2'!$B$3000,"&lt;49")</f>
        <v>106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200</v>
      </c>
      <c r="C47">
        <f>COUNTIF('Durchgang 2'!$B$3:'Durchgang 2'!$B$3000,"&lt;50")</f>
        <v>106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200</v>
      </c>
      <c r="C48">
        <f>COUNTIF('Durchgang 2'!$B$3:'Durchgang 2'!$B$3000,"&lt;200")</f>
        <v>106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30</v>
      </c>
      <c r="E50">
        <f>SUM(E2:E48)</f>
        <v>200</v>
      </c>
      <c r="F50">
        <f>SUM(F2:F48)</f>
        <v>106</v>
      </c>
      <c r="G50">
        <f>SUM(G2:G48)</f>
        <v>0</v>
      </c>
      <c r="H50">
        <f>SUM(H2:H48)</f>
        <v>306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Microsoft Office-Anwender</cp:lastModifiedBy>
  <cp:lastPrinted>2015-10-23T14:44:40Z</cp:lastPrinted>
  <dcterms:created xsi:type="dcterms:W3CDTF">2004-10-08T20:27:26Z</dcterms:created>
  <dcterms:modified xsi:type="dcterms:W3CDTF">2016-11-02T18:20:26Z</dcterms:modified>
  <cp:category/>
  <cp:version/>
  <cp:contentType/>
  <cp:contentStatus/>
</cp:coreProperties>
</file>