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" windowWidth="13260" windowHeight="89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<sst xmlns="http://schemas.openxmlformats.org/spreadsheetml/2006/main" count="79" uniqueCount="38">
  <si>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</si>
  <si>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</si>
  <si>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</si>
  <si>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</si>
  <si>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</si>
  <si>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</si>
  <si>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</si>
  <si>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</si>
  <si>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</si>
  <si>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</si>
  <si>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</si>
  <si>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</si>
  <si>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</si>
  <si>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</si>
  <si>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Mittlere Reduktion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</si>
  <si>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</si>
  <si>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</si>
  <si>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</si>
  <si>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</si>
  <si>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</si>
  <si>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</si>
  <si>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</si>
  <si>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</si>
  <si>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</si>
  <si>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</si>
  <si>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</si>
  <si>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</si>
  <si>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</si>
  <si>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</si>
  <si>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</si>
  <si>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</si>
  <si>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</si>
  <si>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Datum 31.10.2016</t>
  </si>
  <si>
    <t>Wasserstand 768.94</t>
  </si>
  <si>
    <t>Testfischen Mettlen</t>
  </si>
  <si>
    <t>Grösse</t>
  </si>
  <si>
    <t>Vogel</t>
  </si>
  <si>
    <t>Pilz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</si>
</sst>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Grössenverteilung gefangene Forellen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3"/>
          <c:w val="0.959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Grössenverteilung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19</c:v>
                </c:pt>
                <c:pt idx="7">
                  <c:v>17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25</c:v>
                </c:pt>
                <c:pt idx="13">
                  <c:v>26</c:v>
                </c:pt>
                <c:pt idx="14">
                  <c:v>31</c:v>
                </c:pt>
                <c:pt idx="15">
                  <c:v>30</c:v>
                </c:pt>
                <c:pt idx="16">
                  <c:v>15</c:v>
                </c:pt>
                <c:pt idx="17">
                  <c:v>12</c:v>
                </c:pt>
                <c:pt idx="18">
                  <c:v>11</c:v>
                </c:pt>
                <c:pt idx="19">
                  <c:v>14</c:v>
                </c:pt>
                <c:pt idx="20">
                  <c:v>15</c:v>
                </c:pt>
                <c:pt idx="21">
                  <c:v>9</c:v>
                </c:pt>
                <c:pt idx="22">
                  <c:v>2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-2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</c:ser>
        <c:axId val="34102359"/>
        <c:axId val="38485776"/>
      </c:bar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85776"/>
        <c:crosses val="autoZero"/>
        <c:auto val="1"/>
        <c:lblOffset val="100"/>
        <c:tickLblSkip val="3"/>
        <c:noMultiLvlLbl val="0"/>
      </c:catAx>
      <c:valAx>
        <c:axId val="38485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23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4</xdr:col>
      <xdr:colOff>381000</xdr:colOff>
      <xdr:row>41</xdr:row>
      <xdr:rowOff>114300</xdr:rowOff>
    </xdr:to>
    <xdr:graphicFrame>
      <xdr:nvGraphicFramePr>
        <xdr:cNvPr id="1" name="Diagramm 1"/>
        <xdr:cNvGraphicFramePr/>
      </xdr:nvGraphicFramePr>
      <xdr:xfrm>
        <a:off x="9525" y="4181475"/>
        <a:ext cx="48101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34">
      <pane ySplit="795" topLeftCell="A1" activePane="bottomLeft" state="split"/>
      <selection pane="topLeft" activeCell="B35" sqref="B35"/>
      <selection pane="bottomLeft" activeCell="K40" sqref="K40"/>
    </sheetView>
  </sheetViews>
  <sheetFormatPr defaultColWidth="11.421875" defaultRowHeight="12.75"/>
  <cols>
    <col min="1" max="1" width="4.140625" style="0" customWidth="1"/>
    <col min="4" max="4" width="26.28125" style="0" customWidth="1"/>
    <col min="5" max="5" width="3.421875" style="0" customWidth="1"/>
    <col min="8" max="8" width="24.57421875" style="0" customWidth="1"/>
  </cols>
  <sheetData>
    <row r="1" spans="1:8" ht="12.75">
      <c r="A1" s="8"/>
      <c r="B1" s="10"/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35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7" ht="12.75">
      <c r="A3" s="9">
        <v>1</v>
      </c>
      <c r="B3" s="9">
        <v>43</v>
      </c>
      <c r="C3" s="9">
        <v>950</v>
      </c>
      <c r="D3" s="9"/>
      <c r="F3">
        <v>10</v>
      </c>
      <c r="G3">
        <v>35</v>
      </c>
    </row>
    <row r="4" spans="1:7" ht="12.75">
      <c r="A4">
        <v>2</v>
      </c>
      <c r="B4">
        <v>24</v>
      </c>
      <c r="C4">
        <v>150</v>
      </c>
      <c r="E4" s="33"/>
      <c r="F4">
        <v>11</v>
      </c>
      <c r="G4">
        <v>39</v>
      </c>
    </row>
    <row r="5" spans="1:7" ht="12.75">
      <c r="A5" s="9">
        <v>3</v>
      </c>
      <c r="B5">
        <v>51</v>
      </c>
      <c r="C5">
        <v>1370</v>
      </c>
      <c r="F5">
        <v>12</v>
      </c>
      <c r="G5">
        <v>43</v>
      </c>
    </row>
    <row r="6" spans="1:7" ht="12.75">
      <c r="A6" s="35">
        <v>4</v>
      </c>
      <c r="B6">
        <v>25</v>
      </c>
      <c r="C6">
        <v>187</v>
      </c>
      <c r="D6" s="36" t="s">
        <v>36</v>
      </c>
      <c r="F6">
        <v>10</v>
      </c>
      <c r="G6">
        <v>35</v>
      </c>
    </row>
    <row r="7" spans="1:7" ht="12.75">
      <c r="A7" s="35">
        <v>5</v>
      </c>
      <c r="B7">
        <v>11</v>
      </c>
      <c r="C7">
        <v>30</v>
      </c>
      <c r="F7">
        <v>10</v>
      </c>
      <c r="G7">
        <v>35</v>
      </c>
    </row>
    <row r="8" spans="1:7" ht="12.75">
      <c r="A8" s="35">
        <v>6</v>
      </c>
      <c r="B8">
        <v>10</v>
      </c>
      <c r="C8">
        <v>26</v>
      </c>
      <c r="F8">
        <v>13</v>
      </c>
      <c r="G8">
        <v>29</v>
      </c>
    </row>
    <row r="9" spans="1:7" ht="12.75">
      <c r="A9" s="35">
        <v>7</v>
      </c>
      <c r="B9">
        <v>12</v>
      </c>
      <c r="C9">
        <v>28</v>
      </c>
      <c r="F9">
        <v>13</v>
      </c>
      <c r="G9">
        <v>27</v>
      </c>
    </row>
    <row r="10" spans="1:7" ht="12.75">
      <c r="A10" s="35">
        <v>8</v>
      </c>
      <c r="B10">
        <v>27</v>
      </c>
      <c r="C10">
        <v>200</v>
      </c>
      <c r="D10" s="36" t="s">
        <v>36</v>
      </c>
      <c r="F10">
        <v>10</v>
      </c>
      <c r="G10">
        <v>15</v>
      </c>
    </row>
    <row r="11" spans="1:7" ht="12.75">
      <c r="A11" s="35">
        <v>9</v>
      </c>
      <c r="B11">
        <v>24</v>
      </c>
      <c r="C11">
        <v>133</v>
      </c>
      <c r="F11">
        <v>10</v>
      </c>
      <c r="G11">
        <v>19</v>
      </c>
    </row>
    <row r="12" spans="1:7" ht="12.75">
      <c r="A12" s="35">
        <v>10</v>
      </c>
      <c r="B12">
        <v>17</v>
      </c>
      <c r="C12">
        <v>60</v>
      </c>
      <c r="F12">
        <v>9</v>
      </c>
      <c r="G12">
        <v>9</v>
      </c>
    </row>
    <row r="13" spans="1:7" ht="12.75">
      <c r="A13" s="35">
        <v>11</v>
      </c>
      <c r="B13">
        <v>21</v>
      </c>
      <c r="C13">
        <v>97</v>
      </c>
      <c r="D13" s="36" t="s">
        <v>36</v>
      </c>
      <c r="F13">
        <v>9</v>
      </c>
      <c r="G13">
        <v>11</v>
      </c>
    </row>
    <row r="14" spans="1:7" ht="12.75">
      <c r="A14" s="35">
        <v>12</v>
      </c>
      <c r="B14">
        <v>24</v>
      </c>
      <c r="C14">
        <v>146</v>
      </c>
      <c r="F14">
        <v>9</v>
      </c>
      <c r="G14">
        <v>8</v>
      </c>
    </row>
    <row r="15" spans="1:7" ht="12.75">
      <c r="A15" s="35">
        <v>13</v>
      </c>
      <c r="B15">
        <v>38</v>
      </c>
      <c r="C15">
        <v>566</v>
      </c>
      <c r="F15">
        <v>10</v>
      </c>
      <c r="G15">
        <v>14</v>
      </c>
    </row>
    <row r="16" spans="1:7" ht="12.75">
      <c r="A16" s="35">
        <v>14</v>
      </c>
      <c r="B16">
        <v>22</v>
      </c>
      <c r="C16">
        <v>142</v>
      </c>
      <c r="F16">
        <v>12</v>
      </c>
      <c r="G16">
        <v>27</v>
      </c>
    </row>
    <row r="17" spans="1:7" ht="12.75">
      <c r="A17" s="35">
        <v>15</v>
      </c>
      <c r="B17">
        <v>19</v>
      </c>
      <c r="C17">
        <v>98</v>
      </c>
      <c r="F17">
        <v>12</v>
      </c>
      <c r="G17">
        <v>33</v>
      </c>
    </row>
    <row r="18" spans="1:7" ht="12.75">
      <c r="A18" s="35">
        <v>16</v>
      </c>
      <c r="B18">
        <v>25</v>
      </c>
      <c r="C18">
        <v>180</v>
      </c>
      <c r="F18">
        <v>12</v>
      </c>
      <c r="G18">
        <v>36</v>
      </c>
    </row>
    <row r="19" spans="1:7" ht="12.75">
      <c r="A19" s="35">
        <v>17</v>
      </c>
      <c r="B19">
        <v>23</v>
      </c>
      <c r="C19">
        <v>114</v>
      </c>
      <c r="F19">
        <v>12</v>
      </c>
      <c r="G19">
        <v>29</v>
      </c>
    </row>
    <row r="20" spans="1:7" ht="12.75">
      <c r="A20" s="35">
        <v>18</v>
      </c>
      <c r="B20">
        <v>18</v>
      </c>
      <c r="C20">
        <v>84</v>
      </c>
      <c r="D20" s="36" t="s">
        <v>36</v>
      </c>
      <c r="F20">
        <v>12</v>
      </c>
      <c r="G20">
        <v>30</v>
      </c>
    </row>
    <row r="21" spans="1:7" ht="12.75">
      <c r="A21" s="35">
        <v>19</v>
      </c>
      <c r="B21">
        <v>25</v>
      </c>
      <c r="C21">
        <v>172</v>
      </c>
      <c r="F21">
        <v>12</v>
      </c>
      <c r="G21">
        <v>31</v>
      </c>
    </row>
    <row r="22" spans="1:7" ht="12.75">
      <c r="A22" s="35">
        <v>20</v>
      </c>
      <c r="B22">
        <v>25</v>
      </c>
      <c r="C22">
        <v>180</v>
      </c>
      <c r="D22" s="36" t="s">
        <v>37</v>
      </c>
      <c r="F22">
        <v>12</v>
      </c>
      <c r="G22">
        <v>26</v>
      </c>
    </row>
    <row r="23" spans="1:7" ht="12.75">
      <c r="A23" s="35">
        <v>21</v>
      </c>
      <c r="B23">
        <v>23</v>
      </c>
      <c r="C23">
        <v>127</v>
      </c>
      <c r="F23">
        <v>9</v>
      </c>
      <c r="G23">
        <v>17</v>
      </c>
    </row>
    <row r="24" spans="1:7" ht="12.75">
      <c r="A24" s="35">
        <v>22</v>
      </c>
      <c r="B24">
        <v>25</v>
      </c>
      <c r="C24">
        <v>178</v>
      </c>
      <c r="F24">
        <v>10</v>
      </c>
      <c r="G24">
        <v>21</v>
      </c>
    </row>
    <row r="25" spans="1:7" ht="12.75">
      <c r="A25" s="35">
        <v>23</v>
      </c>
      <c r="B25">
        <v>22</v>
      </c>
      <c r="C25">
        <v>118</v>
      </c>
      <c r="D25" s="36" t="s">
        <v>36</v>
      </c>
      <c r="F25">
        <v>9</v>
      </c>
      <c r="G25">
        <v>18</v>
      </c>
    </row>
    <row r="26" spans="1:7" ht="12.75">
      <c r="A26" s="35">
        <v>24</v>
      </c>
      <c r="B26">
        <v>20</v>
      </c>
      <c r="C26">
        <v>92</v>
      </c>
      <c r="F26">
        <v>11</v>
      </c>
      <c r="G26">
        <v>21</v>
      </c>
    </row>
    <row r="27" spans="1:7" ht="12.75">
      <c r="A27" s="35">
        <v>25</v>
      </c>
      <c r="B27">
        <v>16</v>
      </c>
      <c r="C27">
        <v>62</v>
      </c>
      <c r="F27">
        <v>10</v>
      </c>
      <c r="G27">
        <v>17</v>
      </c>
    </row>
    <row r="28" spans="1:7" ht="12.75">
      <c r="A28" s="35">
        <v>26</v>
      </c>
      <c r="B28">
        <v>18</v>
      </c>
      <c r="C28">
        <v>84</v>
      </c>
      <c r="F28">
        <v>11</v>
      </c>
      <c r="G28">
        <v>21</v>
      </c>
    </row>
    <row r="29" spans="1:7" ht="12.75">
      <c r="A29" s="35">
        <v>27</v>
      </c>
      <c r="B29">
        <v>19</v>
      </c>
      <c r="C29">
        <v>85</v>
      </c>
      <c r="F29">
        <v>9</v>
      </c>
      <c r="G29">
        <v>12</v>
      </c>
    </row>
    <row r="30" spans="1:7" ht="12.75">
      <c r="A30" s="35">
        <v>28</v>
      </c>
      <c r="B30">
        <v>23</v>
      </c>
      <c r="C30">
        <v>140</v>
      </c>
      <c r="F30">
        <v>9</v>
      </c>
      <c r="G30">
        <v>12</v>
      </c>
    </row>
    <row r="31" spans="1:7" ht="12.75">
      <c r="A31" s="35">
        <v>29</v>
      </c>
      <c r="B31">
        <v>10</v>
      </c>
      <c r="C31">
        <v>31</v>
      </c>
      <c r="F31">
        <v>10</v>
      </c>
      <c r="G31">
        <v>15</v>
      </c>
    </row>
    <row r="32" spans="1:7" ht="12.75">
      <c r="A32" s="35">
        <v>30</v>
      </c>
      <c r="B32">
        <v>20</v>
      </c>
      <c r="C32">
        <v>98</v>
      </c>
      <c r="F32">
        <v>9</v>
      </c>
      <c r="G32">
        <v>11</v>
      </c>
    </row>
    <row r="33" spans="1:7" ht="12.75">
      <c r="A33" s="35">
        <v>31</v>
      </c>
      <c r="B33">
        <v>16</v>
      </c>
      <c r="C33">
        <v>66</v>
      </c>
      <c r="F33">
        <v>10</v>
      </c>
      <c r="G33">
        <v>13</v>
      </c>
    </row>
    <row r="34" spans="1:7" ht="12.75">
      <c r="A34" s="35">
        <v>32</v>
      </c>
      <c r="B34">
        <v>17</v>
      </c>
      <c r="C34">
        <v>73</v>
      </c>
      <c r="F34">
        <v>11</v>
      </c>
      <c r="G34">
        <v>13</v>
      </c>
    </row>
    <row r="35" spans="1:7" ht="12.75">
      <c r="A35" s="35">
        <v>33</v>
      </c>
      <c r="B35">
        <v>17</v>
      </c>
      <c r="C35">
        <v>68</v>
      </c>
      <c r="F35">
        <v>11</v>
      </c>
      <c r="G35">
        <v>17</v>
      </c>
    </row>
    <row r="36" spans="1:7" ht="12.75">
      <c r="A36" s="35">
        <v>34</v>
      </c>
      <c r="B36">
        <v>18</v>
      </c>
      <c r="C36">
        <v>75</v>
      </c>
      <c r="F36">
        <v>8</v>
      </c>
      <c r="G36">
        <v>7</v>
      </c>
    </row>
    <row r="37" spans="1:3" ht="12.75">
      <c r="A37" s="35">
        <v>35</v>
      </c>
      <c r="B37">
        <v>17</v>
      </c>
      <c r="C37">
        <v>70</v>
      </c>
    </row>
    <row r="38" spans="1:3" ht="12.75">
      <c r="A38" s="35">
        <v>36</v>
      </c>
      <c r="B38">
        <v>10</v>
      </c>
      <c r="C38">
        <v>34</v>
      </c>
    </row>
    <row r="39" spans="1:3" ht="12.75">
      <c r="A39" s="35">
        <v>37</v>
      </c>
      <c r="B39">
        <v>18</v>
      </c>
      <c r="C39">
        <v>78</v>
      </c>
    </row>
    <row r="40" spans="1:3" ht="12.75">
      <c r="A40" s="35">
        <v>38</v>
      </c>
      <c r="B40">
        <v>11</v>
      </c>
      <c r="C40">
        <v>34</v>
      </c>
    </row>
    <row r="41" spans="1:3" ht="12.75">
      <c r="A41" s="35">
        <v>39</v>
      </c>
      <c r="B41">
        <v>16</v>
      </c>
      <c r="C41">
        <v>66</v>
      </c>
    </row>
    <row r="42" spans="1:3" ht="12.75">
      <c r="A42" s="35">
        <v>40</v>
      </c>
      <c r="B42">
        <v>11</v>
      </c>
      <c r="C42">
        <v>31</v>
      </c>
    </row>
    <row r="43" spans="1:3" ht="12.75">
      <c r="A43" s="35">
        <v>41</v>
      </c>
      <c r="B43">
        <v>11</v>
      </c>
      <c r="C43">
        <v>29</v>
      </c>
    </row>
    <row r="44" spans="1:3" ht="12.75">
      <c r="A44" s="35">
        <v>42</v>
      </c>
      <c r="B44">
        <v>11</v>
      </c>
      <c r="C44">
        <v>29</v>
      </c>
    </row>
    <row r="45" spans="1:3" ht="12.75">
      <c r="A45" s="35">
        <v>43</v>
      </c>
      <c r="B45">
        <v>24</v>
      </c>
      <c r="C45">
        <v>129</v>
      </c>
    </row>
    <row r="46" spans="1:3" ht="12.75">
      <c r="A46" s="35">
        <v>44</v>
      </c>
      <c r="B46">
        <v>21</v>
      </c>
      <c r="C46">
        <v>96</v>
      </c>
    </row>
    <row r="47" spans="1:3" ht="12.75">
      <c r="A47" s="35">
        <v>45</v>
      </c>
      <c r="B47">
        <v>19</v>
      </c>
      <c r="C47">
        <v>74</v>
      </c>
    </row>
    <row r="48" spans="1:3" ht="12.75">
      <c r="A48" s="35">
        <v>46</v>
      </c>
      <c r="B48">
        <v>18</v>
      </c>
      <c r="C48">
        <v>59</v>
      </c>
    </row>
    <row r="49" spans="1:3" ht="12.75">
      <c r="A49" s="35">
        <v>47</v>
      </c>
      <c r="B49">
        <v>10</v>
      </c>
      <c r="C49">
        <v>12</v>
      </c>
    </row>
    <row r="50" spans="1:3" ht="12.75">
      <c r="A50" s="35">
        <v>48</v>
      </c>
      <c r="B50">
        <v>11</v>
      </c>
      <c r="C50">
        <v>16</v>
      </c>
    </row>
    <row r="51" spans="1:3" ht="12.75">
      <c r="A51" s="35">
        <v>49</v>
      </c>
      <c r="B51">
        <v>11</v>
      </c>
      <c r="C51">
        <v>15</v>
      </c>
    </row>
    <row r="52" spans="1:3" ht="12.75">
      <c r="A52" s="35">
        <v>50</v>
      </c>
      <c r="B52">
        <v>17</v>
      </c>
      <c r="C52">
        <v>54</v>
      </c>
    </row>
    <row r="53" spans="1:4" ht="12.75">
      <c r="A53" s="35">
        <v>51</v>
      </c>
      <c r="B53">
        <v>23</v>
      </c>
      <c r="C53">
        <v>120</v>
      </c>
      <c r="D53" s="36" t="s">
        <v>36</v>
      </c>
    </row>
    <row r="54" spans="1:3" ht="12.75">
      <c r="A54" s="35">
        <v>52</v>
      </c>
      <c r="B54">
        <v>19</v>
      </c>
      <c r="C54">
        <v>70</v>
      </c>
    </row>
    <row r="55" spans="1:3" ht="12.75">
      <c r="A55" s="35">
        <v>53</v>
      </c>
      <c r="B55">
        <v>15</v>
      </c>
      <c r="C55">
        <v>37</v>
      </c>
    </row>
    <row r="56" spans="1:4" ht="12.75">
      <c r="A56" s="35">
        <v>54</v>
      </c>
      <c r="B56">
        <v>28</v>
      </c>
      <c r="C56">
        <v>204</v>
      </c>
      <c r="D56" s="36" t="s">
        <v>36</v>
      </c>
    </row>
    <row r="57" spans="1:3" ht="12.75">
      <c r="A57" s="35">
        <v>55</v>
      </c>
      <c r="B57">
        <v>15</v>
      </c>
      <c r="C57">
        <v>46</v>
      </c>
    </row>
    <row r="58" spans="1:3" ht="12.75">
      <c r="A58" s="35">
        <v>56</v>
      </c>
      <c r="B58">
        <v>17</v>
      </c>
      <c r="C58">
        <v>50</v>
      </c>
    </row>
    <row r="59" spans="1:3" ht="12.75">
      <c r="A59" s="35">
        <v>57</v>
      </c>
      <c r="B59">
        <v>16</v>
      </c>
      <c r="C59">
        <v>46</v>
      </c>
    </row>
    <row r="60" spans="1:3" ht="12.75">
      <c r="A60" s="35">
        <v>58</v>
      </c>
      <c r="B60">
        <v>33</v>
      </c>
      <c r="C60">
        <v>433</v>
      </c>
    </row>
    <row r="61" spans="1:3" ht="12.75">
      <c r="A61" s="35">
        <v>59</v>
      </c>
      <c r="B61">
        <v>33</v>
      </c>
      <c r="C61">
        <v>336</v>
      </c>
    </row>
    <row r="62" spans="1:3" ht="12.75">
      <c r="A62" s="35">
        <v>60</v>
      </c>
      <c r="B62">
        <v>17</v>
      </c>
      <c r="C62">
        <v>60</v>
      </c>
    </row>
    <row r="63" spans="1:3" ht="12.75">
      <c r="A63" s="35">
        <v>61</v>
      </c>
      <c r="B63">
        <v>16</v>
      </c>
      <c r="C63">
        <v>43</v>
      </c>
    </row>
    <row r="64" spans="1:3" ht="12.75">
      <c r="A64" s="35">
        <v>62</v>
      </c>
      <c r="B64">
        <v>16</v>
      </c>
      <c r="C64">
        <v>43</v>
      </c>
    </row>
    <row r="65" spans="1:3" ht="12.75">
      <c r="A65" s="35">
        <v>63</v>
      </c>
      <c r="B65">
        <v>12</v>
      </c>
      <c r="C65">
        <v>20</v>
      </c>
    </row>
    <row r="66" spans="1:3" ht="12.75">
      <c r="A66" s="35">
        <v>64</v>
      </c>
      <c r="B66">
        <v>17</v>
      </c>
      <c r="C66">
        <v>48</v>
      </c>
    </row>
    <row r="67" spans="1:3" ht="12.75">
      <c r="A67" s="35">
        <v>65</v>
      </c>
      <c r="B67">
        <v>11</v>
      </c>
      <c r="C67">
        <v>13</v>
      </c>
    </row>
    <row r="68" spans="1:3" ht="12.75">
      <c r="A68" s="35">
        <v>66</v>
      </c>
      <c r="B68">
        <v>10</v>
      </c>
      <c r="C68">
        <v>12</v>
      </c>
    </row>
    <row r="69" spans="1:3" ht="12.75">
      <c r="A69" s="35">
        <v>67</v>
      </c>
      <c r="B69">
        <v>18</v>
      </c>
      <c r="C69">
        <v>59</v>
      </c>
    </row>
    <row r="70" spans="1:3" ht="12.75">
      <c r="A70" s="35">
        <v>68</v>
      </c>
      <c r="B70">
        <v>20</v>
      </c>
      <c r="C70">
        <v>77</v>
      </c>
    </row>
    <row r="71" spans="1:3" ht="12.75">
      <c r="A71" s="35">
        <v>69</v>
      </c>
      <c r="B71">
        <v>23</v>
      </c>
      <c r="C71">
        <v>119</v>
      </c>
    </row>
    <row r="72" spans="1:3" ht="12.75">
      <c r="A72" s="35">
        <v>70</v>
      </c>
      <c r="B72">
        <v>19</v>
      </c>
      <c r="C72">
        <v>70</v>
      </c>
    </row>
    <row r="73" spans="1:3" ht="12.75">
      <c r="A73" s="35">
        <v>71</v>
      </c>
      <c r="B73">
        <v>16</v>
      </c>
      <c r="C73">
        <v>42</v>
      </c>
    </row>
    <row r="74" spans="1:3" ht="12.75">
      <c r="A74" s="35">
        <v>72</v>
      </c>
      <c r="B74">
        <v>23</v>
      </c>
      <c r="C74">
        <v>140</v>
      </c>
    </row>
    <row r="75" spans="1:3" ht="12.75">
      <c r="A75" s="35">
        <v>73</v>
      </c>
      <c r="B75">
        <v>19</v>
      </c>
      <c r="C75">
        <v>73</v>
      </c>
    </row>
    <row r="76" spans="1:3" ht="12.75">
      <c r="A76" s="35">
        <v>74</v>
      </c>
      <c r="B76">
        <v>19</v>
      </c>
      <c r="C76">
        <v>73</v>
      </c>
    </row>
    <row r="77" spans="1:3" ht="12.75">
      <c r="A77" s="35">
        <v>75</v>
      </c>
      <c r="B77">
        <v>18</v>
      </c>
      <c r="C77">
        <v>57</v>
      </c>
    </row>
    <row r="78" spans="1:3" ht="12.75">
      <c r="A78" s="35">
        <v>76</v>
      </c>
      <c r="B78">
        <v>9</v>
      </c>
      <c r="C78">
        <v>12</v>
      </c>
    </row>
    <row r="79" spans="1:3" ht="12.75">
      <c r="A79" s="35">
        <v>77</v>
      </c>
      <c r="B79">
        <v>10</v>
      </c>
      <c r="C79">
        <v>14</v>
      </c>
    </row>
    <row r="80" spans="1:3" ht="12.75">
      <c r="A80" s="35">
        <v>78</v>
      </c>
      <c r="B80">
        <v>11</v>
      </c>
      <c r="C80">
        <v>18</v>
      </c>
    </row>
    <row r="81" spans="1:3" ht="12.75">
      <c r="A81" s="35">
        <v>79</v>
      </c>
      <c r="B81">
        <v>17</v>
      </c>
      <c r="C81">
        <v>52</v>
      </c>
    </row>
    <row r="82" spans="1:3" ht="12.75">
      <c r="A82" s="35">
        <v>80</v>
      </c>
      <c r="B82">
        <v>10</v>
      </c>
      <c r="C82">
        <v>16</v>
      </c>
    </row>
    <row r="83" spans="1:3" ht="12.75">
      <c r="A83" s="35">
        <v>81</v>
      </c>
      <c r="B83">
        <v>10</v>
      </c>
      <c r="C83">
        <v>11</v>
      </c>
    </row>
    <row r="84" spans="1:3" ht="12.75">
      <c r="A84" s="35">
        <v>82</v>
      </c>
      <c r="B84">
        <v>9</v>
      </c>
      <c r="C84">
        <v>9</v>
      </c>
    </row>
    <row r="85" spans="1:3" ht="12.75">
      <c r="A85" s="35">
        <v>83</v>
      </c>
      <c r="B85">
        <v>10</v>
      </c>
      <c r="C85">
        <v>13</v>
      </c>
    </row>
    <row r="86" spans="1:3" ht="12.75">
      <c r="A86" s="35">
        <v>84</v>
      </c>
      <c r="B86">
        <v>10</v>
      </c>
      <c r="C86">
        <v>12</v>
      </c>
    </row>
    <row r="87" spans="1:3" ht="12.75">
      <c r="A87" s="35">
        <v>85</v>
      </c>
      <c r="B87">
        <v>19</v>
      </c>
      <c r="C87">
        <v>72</v>
      </c>
    </row>
    <row r="88" spans="1:3" ht="12.75">
      <c r="A88" s="35">
        <v>86</v>
      </c>
      <c r="B88">
        <v>24</v>
      </c>
      <c r="C88">
        <v>135</v>
      </c>
    </row>
    <row r="89" spans="1:3" ht="12.75">
      <c r="A89" s="35">
        <v>87</v>
      </c>
      <c r="B89">
        <v>25</v>
      </c>
      <c r="C89">
        <v>156</v>
      </c>
    </row>
    <row r="90" spans="1:3" ht="12.75">
      <c r="A90" s="35">
        <v>88</v>
      </c>
      <c r="B90">
        <v>31</v>
      </c>
      <c r="C90">
        <v>307</v>
      </c>
    </row>
    <row r="91" spans="1:3" ht="12.75">
      <c r="A91" s="35">
        <v>89</v>
      </c>
      <c r="B91">
        <v>19</v>
      </c>
      <c r="C91">
        <v>69</v>
      </c>
    </row>
    <row r="92" spans="1:3" ht="12.75">
      <c r="A92" s="35">
        <v>90</v>
      </c>
      <c r="B92">
        <v>27</v>
      </c>
      <c r="C92">
        <v>216</v>
      </c>
    </row>
    <row r="93" spans="1:3" ht="12.75">
      <c r="A93" s="35">
        <v>91</v>
      </c>
      <c r="B93">
        <v>16</v>
      </c>
      <c r="C93">
        <v>45</v>
      </c>
    </row>
    <row r="94" spans="1:3" ht="12.75">
      <c r="A94" s="35">
        <v>92</v>
      </c>
      <c r="B94">
        <v>19</v>
      </c>
      <c r="C94">
        <v>79</v>
      </c>
    </row>
    <row r="95" spans="1:3" ht="12.75">
      <c r="A95" s="35">
        <v>93</v>
      </c>
      <c r="B95">
        <v>22</v>
      </c>
      <c r="C95">
        <v>129</v>
      </c>
    </row>
    <row r="96" spans="1:4" ht="12.75">
      <c r="A96" s="35">
        <v>94</v>
      </c>
      <c r="B96">
        <v>20</v>
      </c>
      <c r="C96">
        <v>88</v>
      </c>
      <c r="D96" s="36" t="s">
        <v>36</v>
      </c>
    </row>
    <row r="97" spans="1:3" ht="12.75">
      <c r="A97" s="35">
        <v>95</v>
      </c>
      <c r="B97">
        <v>23</v>
      </c>
      <c r="C97">
        <v>123</v>
      </c>
    </row>
    <row r="98" spans="1:4" ht="12.75">
      <c r="A98" s="35">
        <v>96</v>
      </c>
      <c r="B98">
        <v>21</v>
      </c>
      <c r="C98">
        <v>92</v>
      </c>
      <c r="D98" s="36" t="s">
        <v>36</v>
      </c>
    </row>
    <row r="99" spans="1:3" ht="12.75">
      <c r="A99" s="35">
        <v>97</v>
      </c>
      <c r="B99">
        <v>22</v>
      </c>
      <c r="C99">
        <v>114</v>
      </c>
    </row>
    <row r="100" spans="1:3" ht="12.75">
      <c r="A100" s="35">
        <v>98</v>
      </c>
      <c r="B100">
        <v>19</v>
      </c>
      <c r="C100">
        <v>83</v>
      </c>
    </row>
    <row r="101" spans="1:3" ht="12.75">
      <c r="A101" s="35">
        <v>99</v>
      </c>
      <c r="B101">
        <v>18</v>
      </c>
      <c r="C101">
        <v>57</v>
      </c>
    </row>
    <row r="102" spans="1:3" ht="12.75">
      <c r="A102" s="35">
        <v>100</v>
      </c>
      <c r="B102">
        <v>20</v>
      </c>
      <c r="C102">
        <v>76</v>
      </c>
    </row>
    <row r="103" spans="1:3" ht="12.75">
      <c r="A103" s="35">
        <v>101</v>
      </c>
      <c r="B103">
        <v>17</v>
      </c>
      <c r="C103">
        <v>54</v>
      </c>
    </row>
    <row r="104" spans="1:3" ht="12.75">
      <c r="A104" s="35">
        <v>102</v>
      </c>
      <c r="B104">
        <v>17</v>
      </c>
      <c r="C104">
        <v>49</v>
      </c>
    </row>
    <row r="105" spans="1:3" ht="12.75">
      <c r="A105" s="35">
        <v>103</v>
      </c>
      <c r="B105">
        <v>18</v>
      </c>
      <c r="C105">
        <v>59</v>
      </c>
    </row>
    <row r="106" spans="1:3" ht="12.75">
      <c r="A106" s="35">
        <v>104</v>
      </c>
      <c r="B106">
        <v>15</v>
      </c>
      <c r="C106">
        <v>38</v>
      </c>
    </row>
    <row r="107" spans="1:3" ht="12.75">
      <c r="A107" s="35">
        <v>105</v>
      </c>
      <c r="B107">
        <v>16</v>
      </c>
      <c r="C107">
        <v>50</v>
      </c>
    </row>
    <row r="108" spans="1:3" ht="12.75">
      <c r="A108" s="35">
        <v>106</v>
      </c>
      <c r="B108">
        <v>16</v>
      </c>
      <c r="C108">
        <v>43</v>
      </c>
    </row>
    <row r="109" spans="1:3" ht="12.75">
      <c r="A109" s="35">
        <v>107</v>
      </c>
      <c r="B109">
        <v>17</v>
      </c>
      <c r="C109">
        <v>60</v>
      </c>
    </row>
    <row r="110" spans="1:3" ht="12.75">
      <c r="A110" s="35">
        <v>108</v>
      </c>
      <c r="B110">
        <v>15</v>
      </c>
      <c r="C110">
        <v>40</v>
      </c>
    </row>
    <row r="111" spans="1:4" ht="12.75">
      <c r="A111" s="35">
        <v>109</v>
      </c>
      <c r="B111">
        <v>11</v>
      </c>
      <c r="C111">
        <v>19</v>
      </c>
      <c r="D111" s="36" t="s">
        <v>36</v>
      </c>
    </row>
    <row r="112" spans="1:3" ht="12.75">
      <c r="A112" s="35">
        <v>110</v>
      </c>
      <c r="B112">
        <v>12</v>
      </c>
      <c r="C112">
        <v>23</v>
      </c>
    </row>
    <row r="113" spans="1:3" ht="12.75">
      <c r="A113" s="35">
        <v>111</v>
      </c>
      <c r="B113">
        <v>12</v>
      </c>
      <c r="C113">
        <v>23</v>
      </c>
    </row>
    <row r="114" spans="1:3" ht="12.75">
      <c r="A114" s="35">
        <v>112</v>
      </c>
      <c r="B114">
        <v>10</v>
      </c>
      <c r="C114">
        <v>14</v>
      </c>
    </row>
    <row r="115" spans="1:3" ht="12.75">
      <c r="A115" s="35">
        <v>113</v>
      </c>
      <c r="B115">
        <v>19</v>
      </c>
      <c r="C115">
        <v>73</v>
      </c>
    </row>
    <row r="116" spans="1:3" ht="12.75">
      <c r="A116" s="35">
        <v>114</v>
      </c>
      <c r="B116">
        <v>21</v>
      </c>
      <c r="C116">
        <v>119</v>
      </c>
    </row>
    <row r="117" spans="1:3" ht="12.75">
      <c r="A117" s="35">
        <v>115</v>
      </c>
      <c r="B117">
        <v>18</v>
      </c>
      <c r="C117">
        <v>55</v>
      </c>
    </row>
    <row r="118" spans="1:3" ht="12.75">
      <c r="A118" s="35">
        <v>116</v>
      </c>
      <c r="B118">
        <v>24</v>
      </c>
      <c r="C118">
        <v>141</v>
      </c>
    </row>
    <row r="119" spans="1:4" ht="12.75">
      <c r="A119" s="35">
        <v>117</v>
      </c>
      <c r="B119">
        <v>24</v>
      </c>
      <c r="C119">
        <v>128</v>
      </c>
      <c r="D119" s="36" t="s">
        <v>36</v>
      </c>
    </row>
    <row r="120" spans="1:3" ht="12.75">
      <c r="A120" s="35">
        <v>118</v>
      </c>
      <c r="B120">
        <v>24</v>
      </c>
      <c r="C120">
        <v>156</v>
      </c>
    </row>
    <row r="121" spans="1:3" ht="12.75">
      <c r="A121" s="35">
        <v>119</v>
      </c>
      <c r="B121">
        <v>21</v>
      </c>
      <c r="C121">
        <v>114</v>
      </c>
    </row>
    <row r="122" spans="1:4" ht="12.75">
      <c r="A122" s="35">
        <v>120</v>
      </c>
      <c r="B122">
        <v>20</v>
      </c>
      <c r="C122">
        <v>97</v>
      </c>
      <c r="D122" s="36" t="s">
        <v>36</v>
      </c>
    </row>
    <row r="123" spans="1:3" ht="12.75">
      <c r="A123" s="35">
        <v>121</v>
      </c>
      <c r="B123">
        <v>24</v>
      </c>
      <c r="C123">
        <v>146</v>
      </c>
    </row>
    <row r="124" spans="1:3" ht="12.75">
      <c r="A124" s="35">
        <v>122</v>
      </c>
      <c r="B124">
        <v>25</v>
      </c>
      <c r="C124">
        <v>145</v>
      </c>
    </row>
    <row r="125" spans="1:3" ht="12.75">
      <c r="A125" s="35">
        <v>123</v>
      </c>
      <c r="B125">
        <v>23</v>
      </c>
      <c r="C125">
        <v>129</v>
      </c>
    </row>
    <row r="126" spans="1:3" ht="12.75">
      <c r="A126" s="35">
        <v>124</v>
      </c>
      <c r="B126">
        <v>24</v>
      </c>
      <c r="C126">
        <v>151</v>
      </c>
    </row>
    <row r="127" spans="1:3" ht="12.75">
      <c r="A127" s="35">
        <v>125</v>
      </c>
      <c r="B127">
        <v>10</v>
      </c>
      <c r="C127">
        <v>18</v>
      </c>
    </row>
    <row r="128" spans="1:3" ht="12.75">
      <c r="A128" s="35">
        <v>126</v>
      </c>
      <c r="B128">
        <v>23</v>
      </c>
      <c r="C128">
        <v>121</v>
      </c>
    </row>
    <row r="129" spans="1:3" ht="12.75">
      <c r="A129" s="35">
        <v>127</v>
      </c>
      <c r="B129">
        <v>23</v>
      </c>
      <c r="C129">
        <v>110</v>
      </c>
    </row>
    <row r="130" spans="1:3" ht="12.75">
      <c r="A130" s="35">
        <v>128</v>
      </c>
      <c r="B130">
        <v>24</v>
      </c>
      <c r="C130">
        <v>138</v>
      </c>
    </row>
    <row r="131" spans="1:3" ht="12.75">
      <c r="A131" s="35">
        <v>129</v>
      </c>
      <c r="B131">
        <v>20</v>
      </c>
      <c r="C131">
        <v>79</v>
      </c>
    </row>
    <row r="132" spans="1:3" ht="12.75">
      <c r="A132" s="35">
        <v>130</v>
      </c>
      <c r="B132">
        <v>19</v>
      </c>
      <c r="C132">
        <v>62</v>
      </c>
    </row>
    <row r="133" spans="1:3" ht="12.75">
      <c r="A133" s="35">
        <v>131</v>
      </c>
      <c r="B133">
        <v>16</v>
      </c>
      <c r="C133">
        <v>45</v>
      </c>
    </row>
    <row r="134" spans="1:3" ht="12.75">
      <c r="A134" s="35">
        <v>132</v>
      </c>
      <c r="B134">
        <v>16</v>
      </c>
      <c r="C134">
        <v>43</v>
      </c>
    </row>
    <row r="135" spans="1:4" ht="12.75">
      <c r="A135" s="35">
        <v>133</v>
      </c>
      <c r="B135">
        <v>18</v>
      </c>
      <c r="C135">
        <v>57</v>
      </c>
      <c r="D135" s="36" t="s">
        <v>36</v>
      </c>
    </row>
    <row r="136" spans="1:3" ht="12.75">
      <c r="A136" s="35">
        <v>134</v>
      </c>
      <c r="B136">
        <v>16</v>
      </c>
      <c r="C136">
        <v>46</v>
      </c>
    </row>
    <row r="137" spans="1:3" ht="12.75">
      <c r="A137" s="35">
        <v>135</v>
      </c>
      <c r="B137">
        <v>19</v>
      </c>
      <c r="C137">
        <v>57</v>
      </c>
    </row>
    <row r="138" spans="1:3" ht="12.75">
      <c r="A138" s="35">
        <v>136</v>
      </c>
      <c r="B138">
        <v>24</v>
      </c>
      <c r="C138">
        <v>125</v>
      </c>
    </row>
    <row r="139" spans="1:3" ht="12.75">
      <c r="A139" s="35">
        <v>137</v>
      </c>
      <c r="B139">
        <v>18</v>
      </c>
      <c r="C139">
        <v>58</v>
      </c>
    </row>
    <row r="140" spans="1:3" ht="12.75">
      <c r="A140" s="35">
        <v>138</v>
      </c>
      <c r="B140">
        <v>17</v>
      </c>
      <c r="C140">
        <v>53</v>
      </c>
    </row>
    <row r="141" spans="1:3" ht="12.75">
      <c r="A141" s="35">
        <v>139</v>
      </c>
      <c r="B141">
        <v>19</v>
      </c>
      <c r="C141">
        <v>68</v>
      </c>
    </row>
    <row r="142" spans="1:3" ht="12.75">
      <c r="A142" s="35">
        <v>140</v>
      </c>
      <c r="B142">
        <v>19</v>
      </c>
      <c r="C142">
        <v>78</v>
      </c>
    </row>
    <row r="143" spans="1:3" ht="12.75">
      <c r="A143" s="35">
        <v>141</v>
      </c>
      <c r="B143">
        <v>20</v>
      </c>
      <c r="C143">
        <v>80</v>
      </c>
    </row>
    <row r="144" spans="1:3" ht="12.75">
      <c r="A144" s="35">
        <v>142</v>
      </c>
      <c r="B144">
        <v>20</v>
      </c>
      <c r="C144">
        <v>78</v>
      </c>
    </row>
    <row r="145" spans="1:3" ht="12.75">
      <c r="A145" s="35">
        <v>143</v>
      </c>
      <c r="B145">
        <v>14</v>
      </c>
      <c r="C145">
        <v>34</v>
      </c>
    </row>
    <row r="146" spans="1:3" ht="12.75">
      <c r="A146" s="35">
        <v>144</v>
      </c>
      <c r="B146">
        <v>16</v>
      </c>
      <c r="C146">
        <v>47</v>
      </c>
    </row>
    <row r="147" spans="1:3" ht="12.75">
      <c r="A147" s="35">
        <v>145</v>
      </c>
      <c r="B147">
        <v>16</v>
      </c>
      <c r="C147">
        <v>47</v>
      </c>
    </row>
    <row r="148" spans="1:3" ht="12.75">
      <c r="A148" s="35">
        <v>146</v>
      </c>
      <c r="B148">
        <v>18</v>
      </c>
      <c r="C148">
        <v>62</v>
      </c>
    </row>
    <row r="149" spans="1:3" ht="12.75">
      <c r="A149" s="35">
        <v>147</v>
      </c>
      <c r="B149">
        <v>19</v>
      </c>
      <c r="C149">
        <v>73</v>
      </c>
    </row>
    <row r="150" spans="1:3" ht="12.75">
      <c r="A150" s="35">
        <v>148</v>
      </c>
      <c r="B150">
        <v>17</v>
      </c>
      <c r="C150">
        <v>57</v>
      </c>
    </row>
    <row r="151" spans="1:3" ht="12.75">
      <c r="A151" s="35">
        <v>149</v>
      </c>
      <c r="B151">
        <v>17</v>
      </c>
      <c r="C151">
        <v>58</v>
      </c>
    </row>
    <row r="152" spans="1:3" ht="12.75">
      <c r="A152" s="35">
        <v>150</v>
      </c>
      <c r="B152">
        <v>18</v>
      </c>
      <c r="C152">
        <v>60</v>
      </c>
    </row>
    <row r="153" spans="1:4" ht="12.75">
      <c r="A153" s="35">
        <v>151</v>
      </c>
      <c r="B153">
        <v>18</v>
      </c>
      <c r="C153">
        <v>55</v>
      </c>
      <c r="D153" s="36" t="s">
        <v>36</v>
      </c>
    </row>
    <row r="154" spans="1:3" ht="12.75">
      <c r="A154" s="35">
        <v>152</v>
      </c>
      <c r="B154">
        <v>17</v>
      </c>
      <c r="C154">
        <v>52</v>
      </c>
    </row>
    <row r="155" spans="1:3" ht="12.75">
      <c r="A155" s="35">
        <v>153</v>
      </c>
      <c r="B155">
        <v>17</v>
      </c>
      <c r="C155">
        <v>44</v>
      </c>
    </row>
    <row r="156" spans="1:3" ht="12.75">
      <c r="A156" s="35">
        <v>154</v>
      </c>
      <c r="B156">
        <v>17</v>
      </c>
      <c r="C156">
        <v>54</v>
      </c>
    </row>
    <row r="157" spans="1:3" ht="12.75">
      <c r="A157" s="35">
        <v>155</v>
      </c>
      <c r="B157">
        <v>17</v>
      </c>
      <c r="C157">
        <v>46</v>
      </c>
    </row>
    <row r="158" spans="1:3" ht="12.75">
      <c r="A158" s="35">
        <v>156</v>
      </c>
      <c r="B158">
        <v>18</v>
      </c>
      <c r="C158">
        <v>63</v>
      </c>
    </row>
    <row r="159" spans="1:3" ht="12.75">
      <c r="A159" s="35">
        <v>157</v>
      </c>
      <c r="B159">
        <v>18</v>
      </c>
      <c r="C159">
        <v>57</v>
      </c>
    </row>
    <row r="160" spans="1:3" ht="12.75">
      <c r="A160" s="35">
        <v>158</v>
      </c>
      <c r="B160">
        <v>16</v>
      </c>
      <c r="C160">
        <v>37</v>
      </c>
    </row>
    <row r="161" spans="1:3" ht="12.75">
      <c r="A161" s="35">
        <v>159</v>
      </c>
      <c r="B161">
        <v>15</v>
      </c>
      <c r="C161">
        <v>30</v>
      </c>
    </row>
    <row r="162" spans="1:3" ht="12.75">
      <c r="A162" s="35">
        <v>160</v>
      </c>
      <c r="B162">
        <v>16</v>
      </c>
      <c r="C162">
        <v>41</v>
      </c>
    </row>
    <row r="163" spans="1:3" ht="12.75">
      <c r="A163" s="35">
        <v>161</v>
      </c>
      <c r="B163">
        <v>15</v>
      </c>
      <c r="C163">
        <v>39</v>
      </c>
    </row>
    <row r="164" spans="1:3" ht="12.75">
      <c r="A164" s="35">
        <v>162</v>
      </c>
      <c r="B164">
        <v>16</v>
      </c>
      <c r="C164">
        <v>39</v>
      </c>
    </row>
    <row r="165" spans="1:3" ht="12.75">
      <c r="A165" s="35">
        <v>163</v>
      </c>
      <c r="B165">
        <v>10</v>
      </c>
      <c r="C165">
        <v>11</v>
      </c>
    </row>
    <row r="166" spans="1:3" ht="12.75">
      <c r="A166" s="35">
        <v>164</v>
      </c>
      <c r="B166">
        <v>11</v>
      </c>
      <c r="C166">
        <v>19</v>
      </c>
    </row>
    <row r="167" ht="12.75">
      <c r="A167" s="35">
        <v>165</v>
      </c>
    </row>
    <row r="168" ht="12.75">
      <c r="A168" s="35">
        <v>166</v>
      </c>
    </row>
    <row r="169" ht="12.75">
      <c r="A169" s="35">
        <v>167</v>
      </c>
    </row>
    <row r="170" ht="12.75">
      <c r="A170" s="35">
        <v>168</v>
      </c>
    </row>
    <row r="171" ht="12.75">
      <c r="A171" s="35">
        <v>169</v>
      </c>
    </row>
    <row r="172" ht="12.75">
      <c r="A172" s="35">
        <v>170</v>
      </c>
    </row>
    <row r="173" ht="12.75">
      <c r="A173" s="35">
        <v>171</v>
      </c>
    </row>
    <row r="174" ht="12.75">
      <c r="A174" s="35">
        <v>172</v>
      </c>
    </row>
    <row r="175" ht="12.75">
      <c r="A175" s="35">
        <v>173</v>
      </c>
    </row>
    <row r="176" ht="12.75">
      <c r="A176" s="35">
        <v>174</v>
      </c>
    </row>
    <row r="177" ht="12.75">
      <c r="A177" s="35">
        <v>175</v>
      </c>
    </row>
    <row r="178" ht="12.75">
      <c r="A178" s="35">
        <v>176</v>
      </c>
    </row>
    <row r="179" ht="12.75">
      <c r="A179" s="35">
        <v>177</v>
      </c>
    </row>
    <row r="180" ht="12.75">
      <c r="A180" s="35">
        <v>178</v>
      </c>
    </row>
    <row r="181" ht="12.75">
      <c r="A181" s="35">
        <v>179</v>
      </c>
    </row>
    <row r="182" ht="12.75">
      <c r="A182" s="35">
        <v>180</v>
      </c>
    </row>
    <row r="183" ht="12.75">
      <c r="A183" s="35">
        <v>181</v>
      </c>
    </row>
    <row r="184" ht="12.75">
      <c r="A184" s="35">
        <v>182</v>
      </c>
    </row>
    <row r="185" ht="12.75">
      <c r="A185" s="35">
        <v>183</v>
      </c>
    </row>
    <row r="186" ht="12.75">
      <c r="A186" s="35">
        <v>184</v>
      </c>
    </row>
    <row r="187" ht="12.75">
      <c r="A187" s="35">
        <v>185</v>
      </c>
    </row>
    <row r="188" ht="12.75">
      <c r="A188" s="35">
        <v>186</v>
      </c>
    </row>
    <row r="189" ht="12.75">
      <c r="A189" s="35">
        <v>187</v>
      </c>
    </row>
    <row r="190" ht="12.75">
      <c r="A190" s="35">
        <v>188</v>
      </c>
    </row>
    <row r="191" ht="12.75">
      <c r="A191" s="35">
        <v>189</v>
      </c>
    </row>
    <row r="192" ht="12.75">
      <c r="A192" s="35">
        <v>190</v>
      </c>
    </row>
    <row r="193" ht="12.75">
      <c r="A193" s="35">
        <v>191</v>
      </c>
    </row>
    <row r="194" ht="12.75">
      <c r="A194" s="35">
        <v>192</v>
      </c>
    </row>
    <row r="195" ht="12.75">
      <c r="A195" s="35">
        <v>193</v>
      </c>
    </row>
    <row r="196" ht="12.75">
      <c r="A196" s="35">
        <v>194</v>
      </c>
    </row>
    <row r="197" ht="12.75">
      <c r="A197" s="35">
        <v>195</v>
      </c>
    </row>
    <row r="198" ht="12.75">
      <c r="A198" s="35">
        <v>196</v>
      </c>
    </row>
    <row r="199" ht="12.75">
      <c r="A199" s="35">
        <v>197</v>
      </c>
    </row>
    <row r="200" ht="12.75">
      <c r="A200" s="35">
        <v>198</v>
      </c>
    </row>
    <row r="201" ht="12.75">
      <c r="A201" s="35">
        <v>199</v>
      </c>
    </row>
    <row r="202" ht="12.75">
      <c r="A202" s="35">
        <v>200</v>
      </c>
    </row>
    <row r="203" ht="12.75">
      <c r="A203" s="35">
        <v>201</v>
      </c>
    </row>
    <row r="204" ht="12.75">
      <c r="A204" s="35">
        <v>202</v>
      </c>
    </row>
    <row r="205" ht="12.75">
      <c r="A205" s="35">
        <v>203</v>
      </c>
    </row>
    <row r="206" ht="12.75">
      <c r="A206" s="35">
        <v>204</v>
      </c>
    </row>
    <row r="207" ht="12.75">
      <c r="A207" s="35">
        <v>205</v>
      </c>
    </row>
    <row r="208" ht="12.75">
      <c r="A208" s="35">
        <v>206</v>
      </c>
    </row>
    <row r="209" ht="12.75">
      <c r="A209" s="35">
        <v>207</v>
      </c>
    </row>
    <row r="210" ht="12.75">
      <c r="A210" s="35">
        <v>208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pane ySplit="810" topLeftCell="A84" activePane="bottomLeft" state="split"/>
      <selection pane="topLeft" activeCell="E1" sqref="E1:E16384"/>
      <selection pane="bottomLeft" activeCell="H100" sqref="H100"/>
    </sheetView>
  </sheetViews>
  <sheetFormatPr defaultColWidth="11.421875" defaultRowHeight="12.75"/>
  <cols>
    <col min="1" max="1" width="4.00390625" style="0" customWidth="1"/>
    <col min="4" max="4" width="26.28125" style="0" customWidth="1"/>
    <col min="5" max="5" width="3.1406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C3" s="9"/>
      <c r="D3" s="9"/>
    </row>
    <row r="4" spans="1:7" ht="12.75">
      <c r="A4">
        <v>1</v>
      </c>
      <c r="B4">
        <v>27</v>
      </c>
      <c r="C4">
        <v>157</v>
      </c>
      <c r="F4">
        <v>10</v>
      </c>
      <c r="G4">
        <v>16</v>
      </c>
    </row>
    <row r="5" spans="1:7" ht="12.75">
      <c r="A5">
        <v>2</v>
      </c>
      <c r="B5">
        <v>29</v>
      </c>
      <c r="C5">
        <v>220</v>
      </c>
      <c r="F5">
        <v>9</v>
      </c>
      <c r="G5">
        <v>11</v>
      </c>
    </row>
    <row r="6" spans="1:7" ht="12.75">
      <c r="A6">
        <v>3</v>
      </c>
      <c r="B6">
        <v>27</v>
      </c>
      <c r="C6">
        <v>180</v>
      </c>
      <c r="F6">
        <v>9</v>
      </c>
      <c r="G6">
        <v>9</v>
      </c>
    </row>
    <row r="7" spans="1:7" ht="12.75">
      <c r="A7">
        <v>4</v>
      </c>
      <c r="B7">
        <v>31</v>
      </c>
      <c r="C7">
        <v>323</v>
      </c>
      <c r="F7">
        <v>10</v>
      </c>
      <c r="G7">
        <v>9</v>
      </c>
    </row>
    <row r="8" spans="1:7" ht="12.75">
      <c r="A8">
        <v>5</v>
      </c>
      <c r="B8">
        <v>30</v>
      </c>
      <c r="C8">
        <v>303</v>
      </c>
      <c r="F8">
        <v>9</v>
      </c>
      <c r="G8">
        <v>8</v>
      </c>
    </row>
    <row r="9" spans="1:7" ht="12.75">
      <c r="A9">
        <v>6</v>
      </c>
      <c r="B9">
        <v>24</v>
      </c>
      <c r="C9">
        <v>119</v>
      </c>
      <c r="F9">
        <v>13</v>
      </c>
      <c r="G9">
        <v>34</v>
      </c>
    </row>
    <row r="10" spans="1:7" ht="12.75">
      <c r="A10">
        <v>7</v>
      </c>
      <c r="B10">
        <v>18</v>
      </c>
      <c r="C10">
        <v>63</v>
      </c>
      <c r="F10">
        <v>11</v>
      </c>
      <c r="G10">
        <v>24</v>
      </c>
    </row>
    <row r="11" spans="1:7" ht="12.75">
      <c r="A11">
        <v>8</v>
      </c>
      <c r="B11">
        <v>18</v>
      </c>
      <c r="C11">
        <v>56</v>
      </c>
      <c r="F11">
        <v>9</v>
      </c>
      <c r="G11">
        <v>16</v>
      </c>
    </row>
    <row r="12" spans="1:7" ht="12.75">
      <c r="A12">
        <v>9</v>
      </c>
      <c r="B12">
        <v>21</v>
      </c>
      <c r="C12">
        <v>97</v>
      </c>
      <c r="F12">
        <v>8</v>
      </c>
      <c r="G12">
        <v>8</v>
      </c>
    </row>
    <row r="13" spans="1:7" ht="12.75">
      <c r="A13">
        <v>10</v>
      </c>
      <c r="B13">
        <v>27</v>
      </c>
      <c r="C13">
        <v>207</v>
      </c>
      <c r="F13">
        <v>9</v>
      </c>
      <c r="G13">
        <v>15</v>
      </c>
    </row>
    <row r="14" spans="1:7" ht="12.75">
      <c r="A14">
        <v>11</v>
      </c>
      <c r="B14">
        <v>19</v>
      </c>
      <c r="C14">
        <v>64</v>
      </c>
      <c r="F14">
        <v>13</v>
      </c>
      <c r="G14">
        <v>33</v>
      </c>
    </row>
    <row r="15" spans="1:7" ht="12.75">
      <c r="A15">
        <v>12</v>
      </c>
      <c r="B15">
        <v>24</v>
      </c>
      <c r="C15">
        <v>144</v>
      </c>
      <c r="F15">
        <v>9</v>
      </c>
      <c r="G15">
        <v>15</v>
      </c>
    </row>
    <row r="16" spans="1:7" ht="12.75">
      <c r="A16">
        <v>13</v>
      </c>
      <c r="B16">
        <v>16</v>
      </c>
      <c r="C16">
        <v>42</v>
      </c>
      <c r="F16">
        <v>11</v>
      </c>
      <c r="G16">
        <v>24</v>
      </c>
    </row>
    <row r="17" spans="1:7" ht="12.75">
      <c r="A17">
        <v>14</v>
      </c>
      <c r="B17">
        <v>20</v>
      </c>
      <c r="C17">
        <v>74</v>
      </c>
      <c r="F17">
        <v>9</v>
      </c>
      <c r="G17">
        <v>17</v>
      </c>
    </row>
    <row r="18" spans="1:7" ht="12.75">
      <c r="A18">
        <v>15</v>
      </c>
      <c r="B18">
        <v>28</v>
      </c>
      <c r="C18">
        <v>216</v>
      </c>
      <c r="D18" s="36" t="s">
        <v>37</v>
      </c>
      <c r="F18">
        <v>8</v>
      </c>
      <c r="G18">
        <v>16</v>
      </c>
    </row>
    <row r="19" spans="1:7" ht="12.75">
      <c r="A19">
        <v>16</v>
      </c>
      <c r="B19">
        <v>17</v>
      </c>
      <c r="C19">
        <v>49</v>
      </c>
      <c r="F19">
        <v>10</v>
      </c>
      <c r="G19">
        <v>18</v>
      </c>
    </row>
    <row r="20" spans="1:7" ht="12.75">
      <c r="A20">
        <v>17</v>
      </c>
      <c r="B20">
        <v>21</v>
      </c>
      <c r="C20">
        <v>96</v>
      </c>
      <c r="F20">
        <v>11</v>
      </c>
      <c r="G20">
        <v>20</v>
      </c>
    </row>
    <row r="21" spans="1:7" ht="12.75">
      <c r="A21">
        <v>18</v>
      </c>
      <c r="B21">
        <v>19</v>
      </c>
      <c r="C21">
        <v>67</v>
      </c>
      <c r="F21">
        <v>11</v>
      </c>
      <c r="G21">
        <v>21</v>
      </c>
    </row>
    <row r="22" spans="1:7" ht="12.75">
      <c r="A22">
        <v>19</v>
      </c>
      <c r="B22">
        <v>20</v>
      </c>
      <c r="C22">
        <v>70</v>
      </c>
      <c r="F22">
        <v>13</v>
      </c>
      <c r="G22">
        <v>30</v>
      </c>
    </row>
    <row r="23" spans="1:7" ht="12.75">
      <c r="A23">
        <v>20</v>
      </c>
      <c r="B23">
        <v>17</v>
      </c>
      <c r="C23">
        <v>46</v>
      </c>
      <c r="F23">
        <v>12</v>
      </c>
      <c r="G23">
        <v>23</v>
      </c>
    </row>
    <row r="24" spans="1:7" ht="12.75">
      <c r="A24">
        <v>21</v>
      </c>
      <c r="B24">
        <v>21</v>
      </c>
      <c r="C24">
        <v>99</v>
      </c>
      <c r="F24">
        <v>10</v>
      </c>
      <c r="G24">
        <v>22</v>
      </c>
    </row>
    <row r="25" spans="1:7" ht="12.75">
      <c r="A25">
        <v>22</v>
      </c>
      <c r="B25">
        <v>19</v>
      </c>
      <c r="C25">
        <v>70</v>
      </c>
      <c r="F25">
        <v>12</v>
      </c>
      <c r="G25">
        <v>20</v>
      </c>
    </row>
    <row r="26" spans="1:7" ht="12.75">
      <c r="A26">
        <v>23</v>
      </c>
      <c r="B26">
        <v>17</v>
      </c>
      <c r="C26">
        <v>48</v>
      </c>
      <c r="F26">
        <v>9</v>
      </c>
      <c r="G26">
        <v>10</v>
      </c>
    </row>
    <row r="27" spans="1:7" ht="12.75">
      <c r="A27">
        <v>24</v>
      </c>
      <c r="B27">
        <v>22</v>
      </c>
      <c r="C27">
        <v>105</v>
      </c>
      <c r="F27">
        <v>11</v>
      </c>
      <c r="G27">
        <v>18</v>
      </c>
    </row>
    <row r="28" spans="1:7" ht="12.75">
      <c r="A28">
        <v>25</v>
      </c>
      <c r="B28">
        <v>18</v>
      </c>
      <c r="C28">
        <v>59</v>
      </c>
      <c r="F28">
        <v>9</v>
      </c>
      <c r="G28">
        <v>10</v>
      </c>
    </row>
    <row r="29" spans="1:7" ht="12.75">
      <c r="A29">
        <v>26</v>
      </c>
      <c r="B29">
        <v>16</v>
      </c>
      <c r="C29">
        <v>46</v>
      </c>
      <c r="F29">
        <v>9</v>
      </c>
      <c r="G29">
        <v>12</v>
      </c>
    </row>
    <row r="30" spans="1:7" ht="12.75">
      <c r="A30">
        <v>27</v>
      </c>
      <c r="B30">
        <v>11</v>
      </c>
      <c r="C30">
        <v>17</v>
      </c>
      <c r="F30">
        <v>10</v>
      </c>
      <c r="G30">
        <v>16</v>
      </c>
    </row>
    <row r="31" spans="1:7" ht="12.75">
      <c r="A31">
        <v>28</v>
      </c>
      <c r="B31">
        <v>19</v>
      </c>
      <c r="C31">
        <v>65</v>
      </c>
      <c r="F31">
        <v>9</v>
      </c>
      <c r="G31">
        <v>10</v>
      </c>
    </row>
    <row r="32" spans="1:7" ht="12.75">
      <c r="A32">
        <v>29</v>
      </c>
      <c r="B32">
        <v>16</v>
      </c>
      <c r="C32">
        <v>38</v>
      </c>
      <c r="F32">
        <v>10</v>
      </c>
      <c r="G32">
        <v>17</v>
      </c>
    </row>
    <row r="33" spans="1:7" ht="12.75">
      <c r="A33">
        <v>30</v>
      </c>
      <c r="B33">
        <v>11</v>
      </c>
      <c r="C33">
        <v>14</v>
      </c>
      <c r="F33">
        <v>9</v>
      </c>
      <c r="G33">
        <v>12</v>
      </c>
    </row>
    <row r="34" spans="1:7" ht="12.75">
      <c r="A34">
        <v>31</v>
      </c>
      <c r="B34">
        <v>28</v>
      </c>
      <c r="C34">
        <v>227</v>
      </c>
      <c r="F34">
        <v>10</v>
      </c>
      <c r="G34">
        <v>14</v>
      </c>
    </row>
    <row r="35" spans="1:7" ht="12.75">
      <c r="A35">
        <v>32</v>
      </c>
      <c r="B35">
        <v>22</v>
      </c>
      <c r="C35">
        <v>101</v>
      </c>
      <c r="F35">
        <v>10</v>
      </c>
      <c r="G35">
        <v>14</v>
      </c>
    </row>
    <row r="36" spans="1:7" ht="12.75">
      <c r="A36">
        <v>33</v>
      </c>
      <c r="B36">
        <v>18</v>
      </c>
      <c r="C36">
        <v>57</v>
      </c>
      <c r="F36">
        <v>8</v>
      </c>
      <c r="G36">
        <v>8</v>
      </c>
    </row>
    <row r="37" spans="1:7" ht="12.75">
      <c r="A37">
        <v>34</v>
      </c>
      <c r="B37">
        <v>15</v>
      </c>
      <c r="C37">
        <v>36</v>
      </c>
      <c r="F37">
        <v>8</v>
      </c>
      <c r="G37">
        <v>8</v>
      </c>
    </row>
    <row r="38" spans="1:7" ht="12.75">
      <c r="A38">
        <v>35</v>
      </c>
      <c r="B38">
        <v>18</v>
      </c>
      <c r="C38">
        <v>68</v>
      </c>
      <c r="F38">
        <v>8</v>
      </c>
      <c r="G38">
        <v>8</v>
      </c>
    </row>
    <row r="39" spans="1:3" ht="12.75">
      <c r="A39">
        <v>36</v>
      </c>
      <c r="B39">
        <v>15</v>
      </c>
      <c r="C39">
        <v>37</v>
      </c>
    </row>
    <row r="40" spans="1:3" ht="12.75">
      <c r="A40">
        <v>37</v>
      </c>
      <c r="B40">
        <v>17</v>
      </c>
      <c r="C40">
        <v>49</v>
      </c>
    </row>
    <row r="41" spans="1:3" ht="12.75">
      <c r="A41">
        <v>38</v>
      </c>
      <c r="B41">
        <v>19</v>
      </c>
      <c r="C41">
        <v>67</v>
      </c>
    </row>
    <row r="42" spans="1:3" ht="12.75">
      <c r="A42">
        <v>39</v>
      </c>
      <c r="B42">
        <v>18</v>
      </c>
      <c r="C42">
        <v>63</v>
      </c>
    </row>
    <row r="43" spans="1:3" ht="12.75">
      <c r="A43">
        <v>40</v>
      </c>
      <c r="B43">
        <v>10</v>
      </c>
      <c r="C43">
        <v>11</v>
      </c>
    </row>
    <row r="44" spans="1:3" ht="12.75">
      <c r="A44">
        <v>41</v>
      </c>
      <c r="B44">
        <v>18</v>
      </c>
      <c r="C44">
        <v>65</v>
      </c>
    </row>
    <row r="45" spans="1:3" ht="12.75">
      <c r="A45">
        <v>42</v>
      </c>
      <c r="B45">
        <v>10</v>
      </c>
      <c r="C45">
        <v>14</v>
      </c>
    </row>
    <row r="46" spans="1:3" ht="12.75">
      <c r="A46">
        <v>43</v>
      </c>
      <c r="B46">
        <v>22</v>
      </c>
      <c r="C46">
        <v>93</v>
      </c>
    </row>
    <row r="47" spans="1:3" ht="12.75">
      <c r="A47">
        <v>44</v>
      </c>
      <c r="B47">
        <v>23</v>
      </c>
      <c r="C47">
        <v>111</v>
      </c>
    </row>
    <row r="48" spans="1:3" ht="12.75">
      <c r="A48">
        <v>45</v>
      </c>
      <c r="B48">
        <v>19</v>
      </c>
      <c r="C48">
        <v>71</v>
      </c>
    </row>
    <row r="49" spans="1:3" ht="12.75">
      <c r="A49">
        <v>46</v>
      </c>
      <c r="B49">
        <v>16</v>
      </c>
      <c r="C49">
        <v>41</v>
      </c>
    </row>
    <row r="50" spans="1:3" ht="12.75">
      <c r="A50">
        <v>47</v>
      </c>
      <c r="B50">
        <v>18</v>
      </c>
      <c r="C50">
        <v>55</v>
      </c>
    </row>
    <row r="51" spans="1:3" ht="12.75">
      <c r="A51">
        <v>48</v>
      </c>
      <c r="B51">
        <v>18</v>
      </c>
      <c r="C51">
        <v>58</v>
      </c>
    </row>
    <row r="52" spans="1:3" ht="12.75">
      <c r="A52">
        <v>49</v>
      </c>
      <c r="B52">
        <v>19</v>
      </c>
      <c r="C52">
        <v>72</v>
      </c>
    </row>
    <row r="53" spans="1:3" ht="12.75">
      <c r="A53">
        <v>50</v>
      </c>
      <c r="B53">
        <v>17</v>
      </c>
      <c r="C53">
        <v>53</v>
      </c>
    </row>
    <row r="54" spans="1:3" ht="12.75">
      <c r="A54">
        <v>51</v>
      </c>
      <c r="B54">
        <v>18</v>
      </c>
      <c r="C54">
        <v>64</v>
      </c>
    </row>
    <row r="55" spans="1:3" ht="12.75">
      <c r="A55">
        <v>52</v>
      </c>
      <c r="B55">
        <v>20</v>
      </c>
      <c r="C55">
        <v>79</v>
      </c>
    </row>
    <row r="56" spans="1:3" ht="12.75">
      <c r="A56">
        <v>53</v>
      </c>
      <c r="B56">
        <v>11</v>
      </c>
      <c r="C56">
        <v>18</v>
      </c>
    </row>
    <row r="57" spans="1:3" ht="12.75">
      <c r="A57">
        <v>54</v>
      </c>
      <c r="B57">
        <v>11</v>
      </c>
      <c r="C57">
        <v>17</v>
      </c>
    </row>
    <row r="58" spans="1:3" ht="12.75">
      <c r="A58">
        <v>55</v>
      </c>
      <c r="B58">
        <v>10</v>
      </c>
      <c r="C58">
        <v>14</v>
      </c>
    </row>
    <row r="59" spans="1:3" ht="12.75">
      <c r="A59">
        <v>56</v>
      </c>
      <c r="B59">
        <v>12</v>
      </c>
      <c r="C59">
        <v>24</v>
      </c>
    </row>
    <row r="60" spans="1:3" ht="12.75">
      <c r="A60">
        <v>57</v>
      </c>
      <c r="B60">
        <v>9</v>
      </c>
      <c r="C60">
        <v>11</v>
      </c>
    </row>
    <row r="61" spans="1:3" ht="12.75">
      <c r="A61">
        <v>58</v>
      </c>
      <c r="B61">
        <v>21</v>
      </c>
      <c r="C61">
        <v>103</v>
      </c>
    </row>
    <row r="62" spans="1:3" ht="12.75">
      <c r="A62">
        <v>59</v>
      </c>
      <c r="B62">
        <v>15</v>
      </c>
      <c r="C62">
        <v>41</v>
      </c>
    </row>
    <row r="63" spans="1:3" ht="12.75">
      <c r="A63">
        <v>60</v>
      </c>
      <c r="B63">
        <v>19</v>
      </c>
      <c r="C63">
        <v>69</v>
      </c>
    </row>
    <row r="64" spans="1:3" ht="12.75">
      <c r="A64">
        <v>61</v>
      </c>
      <c r="B64">
        <v>9</v>
      </c>
      <c r="C64">
        <v>18</v>
      </c>
    </row>
    <row r="65" spans="1:3" ht="12.75">
      <c r="A65">
        <v>62</v>
      </c>
      <c r="B65">
        <v>24</v>
      </c>
      <c r="C65">
        <v>148</v>
      </c>
    </row>
    <row r="66" spans="1:3" ht="12.75">
      <c r="A66">
        <v>63</v>
      </c>
      <c r="B66">
        <v>17</v>
      </c>
      <c r="C66">
        <v>46</v>
      </c>
    </row>
    <row r="67" spans="1:3" ht="12.75">
      <c r="A67">
        <v>64</v>
      </c>
      <c r="B67">
        <v>22</v>
      </c>
      <c r="C67">
        <v>112</v>
      </c>
    </row>
    <row r="68" spans="1:3" ht="12.75">
      <c r="A68">
        <v>65</v>
      </c>
      <c r="B68">
        <v>22</v>
      </c>
      <c r="C68">
        <v>126</v>
      </c>
    </row>
    <row r="69" spans="1:3" ht="12.75">
      <c r="A69">
        <v>66</v>
      </c>
      <c r="B69">
        <v>20</v>
      </c>
      <c r="C69">
        <v>88</v>
      </c>
    </row>
    <row r="70" spans="1:3" ht="12.75">
      <c r="A70">
        <v>67</v>
      </c>
      <c r="B70">
        <v>21</v>
      </c>
      <c r="C70">
        <v>104</v>
      </c>
    </row>
    <row r="71" spans="1:3" ht="12.75">
      <c r="A71">
        <v>68</v>
      </c>
      <c r="B71">
        <v>16</v>
      </c>
      <c r="C71">
        <v>55</v>
      </c>
    </row>
    <row r="72" spans="1:3" ht="12.75">
      <c r="A72">
        <v>69</v>
      </c>
      <c r="B72">
        <v>18</v>
      </c>
      <c r="C72">
        <v>73</v>
      </c>
    </row>
    <row r="73" spans="1:3" ht="12.75">
      <c r="A73">
        <v>70</v>
      </c>
      <c r="B73">
        <v>21</v>
      </c>
      <c r="C73">
        <v>96</v>
      </c>
    </row>
    <row r="74" spans="1:4" ht="12.75">
      <c r="A74">
        <v>71</v>
      </c>
      <c r="B74">
        <v>29</v>
      </c>
      <c r="C74">
        <v>270</v>
      </c>
      <c r="D74" s="36" t="s">
        <v>36</v>
      </c>
    </row>
    <row r="75" spans="1:3" ht="12.75">
      <c r="A75">
        <v>72</v>
      </c>
      <c r="B75">
        <v>11</v>
      </c>
      <c r="C75">
        <v>16</v>
      </c>
    </row>
    <row r="76" spans="1:3" ht="12.75">
      <c r="A76">
        <v>73</v>
      </c>
      <c r="B76">
        <v>10</v>
      </c>
      <c r="C76">
        <v>12</v>
      </c>
    </row>
    <row r="77" spans="1:3" ht="12.75">
      <c r="A77">
        <v>74</v>
      </c>
      <c r="B77">
        <v>12</v>
      </c>
      <c r="C77">
        <v>16</v>
      </c>
    </row>
    <row r="78" spans="1:3" ht="12.75">
      <c r="A78">
        <v>75</v>
      </c>
      <c r="B78">
        <v>23</v>
      </c>
      <c r="C78">
        <v>115</v>
      </c>
    </row>
    <row r="79" spans="1:3" ht="12.75">
      <c r="A79">
        <v>76</v>
      </c>
      <c r="B79">
        <v>23</v>
      </c>
      <c r="C79">
        <v>129</v>
      </c>
    </row>
    <row r="80" spans="1:3" ht="12.75">
      <c r="A80">
        <v>77</v>
      </c>
      <c r="B80">
        <v>26</v>
      </c>
      <c r="C80">
        <v>178</v>
      </c>
    </row>
    <row r="81" spans="1:3" ht="12.75">
      <c r="A81">
        <v>78</v>
      </c>
      <c r="B81">
        <v>19</v>
      </c>
      <c r="C81">
        <v>72</v>
      </c>
    </row>
    <row r="82" spans="1:3" ht="12.75">
      <c r="A82">
        <v>79</v>
      </c>
      <c r="B82">
        <v>19</v>
      </c>
      <c r="C82">
        <v>79</v>
      </c>
    </row>
    <row r="83" spans="1:3" ht="12.75">
      <c r="A83">
        <v>80</v>
      </c>
      <c r="B83">
        <v>23</v>
      </c>
      <c r="C83">
        <v>116</v>
      </c>
    </row>
    <row r="84" spans="1:3" ht="12.75">
      <c r="A84">
        <v>81</v>
      </c>
      <c r="B84">
        <v>25</v>
      </c>
      <c r="C84">
        <v>186</v>
      </c>
    </row>
    <row r="85" spans="1:3" ht="12.75">
      <c r="A85">
        <v>82</v>
      </c>
      <c r="B85">
        <v>17</v>
      </c>
      <c r="C85">
        <v>66</v>
      </c>
    </row>
    <row r="86" spans="1:3" ht="12.75">
      <c r="A86">
        <v>83</v>
      </c>
      <c r="B86">
        <v>18</v>
      </c>
      <c r="C86">
        <v>60</v>
      </c>
    </row>
    <row r="87" spans="1:3" ht="12.75">
      <c r="A87">
        <v>84</v>
      </c>
      <c r="B87">
        <v>22</v>
      </c>
      <c r="C87">
        <v>120</v>
      </c>
    </row>
    <row r="88" spans="1:3" ht="12.75">
      <c r="A88">
        <v>85</v>
      </c>
      <c r="B88">
        <v>20</v>
      </c>
      <c r="C88">
        <v>78</v>
      </c>
    </row>
    <row r="89" spans="1:3" ht="12.75">
      <c r="A89">
        <v>86</v>
      </c>
      <c r="B89">
        <v>15</v>
      </c>
      <c r="C89">
        <v>43</v>
      </c>
    </row>
    <row r="90" spans="1:3" ht="12.75">
      <c r="A90">
        <v>87</v>
      </c>
      <c r="B90">
        <v>22</v>
      </c>
      <c r="C90">
        <v>118</v>
      </c>
    </row>
    <row r="91" spans="1:3" ht="12.75">
      <c r="A91">
        <v>88</v>
      </c>
      <c r="B91">
        <v>19</v>
      </c>
      <c r="C91">
        <v>71</v>
      </c>
    </row>
    <row r="92" spans="1:3" ht="12.75">
      <c r="A92">
        <v>89</v>
      </c>
      <c r="B92">
        <v>21</v>
      </c>
      <c r="C92">
        <v>94</v>
      </c>
    </row>
    <row r="93" spans="1:3" ht="12.75">
      <c r="A93">
        <v>90</v>
      </c>
      <c r="B93">
        <v>18</v>
      </c>
      <c r="C93">
        <v>58</v>
      </c>
    </row>
    <row r="94" spans="1:3" ht="12.75">
      <c r="A94">
        <v>91</v>
      </c>
      <c r="B94">
        <v>19</v>
      </c>
      <c r="C94">
        <v>70</v>
      </c>
    </row>
    <row r="95" spans="1:4" ht="12.75">
      <c r="A95">
        <v>92</v>
      </c>
      <c r="B95">
        <v>26</v>
      </c>
      <c r="C95">
        <v>180</v>
      </c>
      <c r="D95" s="36" t="s">
        <v>37</v>
      </c>
    </row>
    <row r="96" spans="1:3" ht="12.75">
      <c r="A96">
        <v>93</v>
      </c>
      <c r="B96">
        <v>29</v>
      </c>
      <c r="C96">
        <v>263</v>
      </c>
    </row>
    <row r="97" spans="1:3" ht="12.75">
      <c r="A97">
        <v>94</v>
      </c>
      <c r="B97">
        <v>18</v>
      </c>
      <c r="C97">
        <v>69</v>
      </c>
    </row>
    <row r="98" spans="1:3" ht="12.75">
      <c r="A98">
        <v>95</v>
      </c>
      <c r="B98">
        <v>20</v>
      </c>
      <c r="C98">
        <v>76</v>
      </c>
    </row>
    <row r="99" spans="1:4" ht="12.75">
      <c r="A99">
        <v>96</v>
      </c>
      <c r="B99">
        <v>25</v>
      </c>
      <c r="C99">
        <v>166</v>
      </c>
      <c r="D99" s="36" t="s">
        <v>37</v>
      </c>
    </row>
    <row r="100" spans="1:3" ht="12.75">
      <c r="A100">
        <v>97</v>
      </c>
      <c r="B100">
        <v>19</v>
      </c>
      <c r="C100">
        <v>67</v>
      </c>
    </row>
    <row r="101" spans="1:3" ht="12.75">
      <c r="A101">
        <v>98</v>
      </c>
      <c r="B101">
        <v>16</v>
      </c>
      <c r="C101">
        <v>38</v>
      </c>
    </row>
    <row r="102" spans="1:3" ht="12.75">
      <c r="A102">
        <v>99</v>
      </c>
      <c r="B102">
        <v>14</v>
      </c>
      <c r="C102">
        <v>33</v>
      </c>
    </row>
    <row r="103" spans="1:3" ht="12.75">
      <c r="A103">
        <v>100</v>
      </c>
      <c r="B103">
        <v>16</v>
      </c>
      <c r="C103">
        <v>38</v>
      </c>
    </row>
    <row r="104" spans="1:3" ht="12.75">
      <c r="A104">
        <v>101</v>
      </c>
      <c r="B104">
        <v>11</v>
      </c>
      <c r="C104">
        <v>18</v>
      </c>
    </row>
    <row r="105" spans="1:3" ht="12.75">
      <c r="A105">
        <v>102</v>
      </c>
      <c r="B105">
        <v>10</v>
      </c>
      <c r="C105">
        <v>18</v>
      </c>
    </row>
    <row r="106" spans="1:3" ht="12.75">
      <c r="A106">
        <v>103</v>
      </c>
      <c r="B106">
        <v>10</v>
      </c>
      <c r="C106">
        <v>14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10" topLeftCell="A1" activePane="bottomLeft" state="split"/>
      <selection pane="topLeft" activeCell="A1" sqref="A1"/>
      <selection pane="bottomLeft" activeCell="B8" sqref="B8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2" ht="15.75">
      <c r="A1" s="2" t="s">
        <v>34</v>
      </c>
      <c r="B1" s="3"/>
    </row>
    <row r="2" spans="1:3" ht="12.75">
      <c r="A2" s="1" t="s">
        <v>33</v>
      </c>
      <c r="B2" s="3"/>
      <c r="C2" s="3"/>
    </row>
    <row r="3" ht="12.75">
      <c r="A3" s="4" t="s">
        <v>32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164</v>
      </c>
      <c r="C6" s="16">
        <f>COUNT('Durchgang 1'!$F$3:'Durchgang 1'!$F$5000)</f>
        <v>34</v>
      </c>
    </row>
    <row r="7" spans="1:3" ht="12.75">
      <c r="A7" s="17" t="s">
        <v>12</v>
      </c>
      <c r="B7" s="9">
        <f>COUNT('Durchgang 2'!$B$3:'Durchgang 2'!$B$5000)</f>
        <v>103</v>
      </c>
      <c r="C7" s="18">
        <f>COUNT('Durchgang 2'!$F$3:'Durchgang 2'!$F$5000)</f>
        <v>35</v>
      </c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16</v>
      </c>
      <c r="B9" s="29">
        <f>SUM(B6:B8)</f>
        <v>267</v>
      </c>
      <c r="C9" s="30">
        <f>SUM(C6:C8)</f>
        <v>69</v>
      </c>
    </row>
    <row r="11" spans="1:3" ht="12.75">
      <c r="A11" s="14" t="s">
        <v>13</v>
      </c>
      <c r="B11" s="22">
        <f>IF(B6&gt;0,B7/B6,0)</f>
        <v>0.6280487804878049</v>
      </c>
      <c r="C11" s="23">
        <f>IF(C6&gt;0,C7/C6,0)</f>
        <v>1.0294117647058822</v>
      </c>
    </row>
    <row r="12" spans="1:3" ht="12.75">
      <c r="A12" s="17" t="s">
        <v>15</v>
      </c>
      <c r="B12" s="24">
        <f>IF(B7&gt;0,B8/B7,0)</f>
        <v>0</v>
      </c>
      <c r="C12" s="25">
        <f>IF(C7&gt;0,C8/C7,0)</f>
        <v>0</v>
      </c>
    </row>
    <row r="13" spans="1:3" ht="12.75">
      <c r="A13" s="19" t="s">
        <v>14</v>
      </c>
      <c r="B13" s="26">
        <f>AVERAGE(B11:B12)</f>
        <v>0.31402439024390244</v>
      </c>
      <c r="C13" s="27">
        <f>AVERAGE(C11:C12)</f>
        <v>0.5147058823529411</v>
      </c>
    </row>
    <row r="15" spans="1:3" ht="12.75">
      <c r="A15" s="14" t="s">
        <v>17</v>
      </c>
      <c r="B15" s="15"/>
      <c r="C15" s="16"/>
    </row>
    <row r="16" spans="1:3" ht="12.75">
      <c r="A16" s="17" t="s">
        <v>18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19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20</v>
      </c>
      <c r="B18" s="9">
        <f t="shared" si="0"/>
        <v>0</v>
      </c>
      <c r="C18" s="18">
        <f t="shared" si="0"/>
        <v>0</v>
      </c>
    </row>
    <row r="19" spans="1:3" ht="12.75">
      <c r="A19" s="17" t="s">
        <v>21</v>
      </c>
      <c r="B19" s="9">
        <f t="shared" si="0"/>
        <v>0</v>
      </c>
      <c r="C19" s="18">
        <f t="shared" si="0"/>
        <v>0</v>
      </c>
    </row>
    <row r="20" spans="1:3" ht="12.75">
      <c r="A20" s="17" t="s">
        <v>22</v>
      </c>
      <c r="B20" s="9">
        <f t="shared" si="0"/>
        <v>0</v>
      </c>
      <c r="C20" s="18">
        <f t="shared" si="0"/>
        <v>0</v>
      </c>
    </row>
    <row r="21" spans="1:3" ht="12.75">
      <c r="A21" s="17" t="s">
        <v>22</v>
      </c>
      <c r="B21" s="9">
        <f t="shared" si="0"/>
        <v>0</v>
      </c>
      <c r="C21" s="18">
        <f t="shared" si="0"/>
        <v>0</v>
      </c>
    </row>
    <row r="22" spans="1:3" ht="12.75">
      <c r="A22" s="19" t="s">
        <v>22</v>
      </c>
      <c r="B22" s="20">
        <f t="shared" si="0"/>
        <v>0</v>
      </c>
      <c r="C22" s="21">
        <f t="shared" si="0"/>
        <v>0</v>
      </c>
    </row>
    <row r="24" spans="1:3" ht="15.75">
      <c r="A24" s="28" t="s">
        <v>23</v>
      </c>
      <c r="B24" s="29">
        <f>SUM(B6:B8)+SUM(B16:B22)</f>
        <v>267</v>
      </c>
      <c r="C24" s="30">
        <f>SUM(C6:C8)+SUM(C16:C22)</f>
        <v>69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spans="1:3" ht="12.75">
      <c r="A2" s="1" t="s">
        <v>4</v>
      </c>
      <c r="B2" s="3">
        <v>268.585</v>
      </c>
      <c r="C2" s="34">
        <v>39004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G50" sqref="G50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24</v>
      </c>
      <c r="C1" t="s">
        <v>25</v>
      </c>
      <c r="D1" t="s">
        <v>26</v>
      </c>
      <c r="E1" t="s">
        <v>27</v>
      </c>
      <c r="F1" t="s">
        <v>29</v>
      </c>
      <c r="G1" t="s">
        <v>28</v>
      </c>
      <c r="H1" t="s">
        <v>31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0</v>
      </c>
      <c r="C4">
        <f>COUNTIF('Durchgang 2'!$B$3:'Durchgang 2'!$B$3000,"&lt;7")</f>
        <v>0</v>
      </c>
      <c r="D4">
        <f>COUNTIF('Durchgang 3'!$B$3:'Durchgang 3'!$B$3000,"&lt;7")</f>
        <v>0</v>
      </c>
      <c r="E4">
        <f aca="true" t="shared" si="2" ref="E4:E48">B4-B3</f>
        <v>0</v>
      </c>
      <c r="F4">
        <f aca="true" t="shared" si="3" ref="F4:F48">C4-C3</f>
        <v>0</v>
      </c>
      <c r="G4">
        <f aca="true" t="shared" si="4" ref="G4:G48">D4-D3</f>
        <v>0</v>
      </c>
      <c r="H4">
        <f t="shared" si="0"/>
        <v>0</v>
      </c>
    </row>
    <row r="5" spans="1:8" ht="12.75">
      <c r="A5">
        <f t="shared" si="1"/>
        <v>8</v>
      </c>
      <c r="B5">
        <f>COUNTIF('Durchgang 1'!$B$3:'Durchgang 1'!$B$3000,"&lt;8")</f>
        <v>0</v>
      </c>
      <c r="C5">
        <f>COUNTIF('Durchgang 2'!$B$3:'Durchgang 2'!$B$3000,"&lt;8")</f>
        <v>0</v>
      </c>
      <c r="D5">
        <f>COUNTIF('Durchgang 3'!$B$3:'Durchgang 3'!$B$3000,"&lt;8")</f>
        <v>0</v>
      </c>
      <c r="E5">
        <f t="shared" si="2"/>
        <v>0</v>
      </c>
      <c r="F5">
        <f t="shared" si="3"/>
        <v>0</v>
      </c>
      <c r="G5">
        <f t="shared" si="4"/>
        <v>0</v>
      </c>
      <c r="H5">
        <f t="shared" si="0"/>
        <v>0</v>
      </c>
    </row>
    <row r="6" spans="1:8" ht="12.75">
      <c r="A6">
        <f t="shared" si="1"/>
        <v>9</v>
      </c>
      <c r="B6">
        <f>COUNTIF('Durchgang 1'!$B$3:'Durchgang 1'!$B$3000,"&lt;9")</f>
        <v>0</v>
      </c>
      <c r="C6">
        <f>COUNTIF('Durchgang 2'!$B$3:'Durchgang 2'!$B$3000,"&lt;9")</f>
        <v>0</v>
      </c>
      <c r="D6">
        <f>COUNTIF('Durchgang 3'!$B$3:'Durchgang 3'!$B$3000,"&lt;9")</f>
        <v>0</v>
      </c>
      <c r="E6">
        <f t="shared" si="2"/>
        <v>0</v>
      </c>
      <c r="F6">
        <f t="shared" si="3"/>
        <v>0</v>
      </c>
      <c r="G6">
        <f t="shared" si="4"/>
        <v>0</v>
      </c>
      <c r="H6">
        <f t="shared" si="0"/>
        <v>0</v>
      </c>
    </row>
    <row r="7" spans="1:8" ht="12.75">
      <c r="A7">
        <f t="shared" si="1"/>
        <v>10</v>
      </c>
      <c r="B7">
        <f>COUNTIF('Durchgang 1'!$B$3:'Durchgang 1'!$B$3000,"&lt;10")</f>
        <v>2</v>
      </c>
      <c r="C7">
        <f>COUNTIF('Durchgang 2'!$B$3:'Durchgang 2'!$B$3000,"&lt;10")</f>
        <v>2</v>
      </c>
      <c r="D7">
        <f>COUNTIF('Durchgang 3'!$B$3:'Durchgang 3'!$B$3000,"&lt;10")</f>
        <v>0</v>
      </c>
      <c r="E7">
        <f t="shared" si="2"/>
        <v>2</v>
      </c>
      <c r="F7">
        <f t="shared" si="3"/>
        <v>2</v>
      </c>
      <c r="G7">
        <f t="shared" si="4"/>
        <v>0</v>
      </c>
      <c r="H7">
        <f t="shared" si="0"/>
        <v>4</v>
      </c>
    </row>
    <row r="8" spans="1:8" ht="12.75">
      <c r="A8">
        <f t="shared" si="1"/>
        <v>11</v>
      </c>
      <c r="B8">
        <f>COUNTIF('Durchgang 1'!$B$3:'Durchgang 1'!$B$3000,"&lt;11")</f>
        <v>15</v>
      </c>
      <c r="C8">
        <f>COUNTIF('Durchgang 2'!$B$3:'Durchgang 2'!$B$3000,"&lt;11")</f>
        <v>8</v>
      </c>
      <c r="D8">
        <f>COUNTIF('Durchgang 3'!$B$3:'Durchgang 3'!$B$3000,"&lt;11")</f>
        <v>0</v>
      </c>
      <c r="E8">
        <f t="shared" si="2"/>
        <v>13</v>
      </c>
      <c r="F8">
        <f t="shared" si="3"/>
        <v>6</v>
      </c>
      <c r="G8">
        <f t="shared" si="4"/>
        <v>0</v>
      </c>
      <c r="H8">
        <f t="shared" si="0"/>
        <v>19</v>
      </c>
    </row>
    <row r="9" spans="1:8" ht="12.75">
      <c r="A9">
        <f t="shared" si="1"/>
        <v>12</v>
      </c>
      <c r="B9">
        <f>COUNTIF('Durchgang 1'!$B$3:'Durchgang 1'!$B$3000,"&lt;12")</f>
        <v>26</v>
      </c>
      <c r="C9">
        <f>COUNTIF('Durchgang 2'!$B$3:'Durchgang 2'!$B$3000,"&lt;12")</f>
        <v>14</v>
      </c>
      <c r="D9">
        <f>COUNTIF('Durchgang 3'!$B$3:'Durchgang 3'!$B$3000,"&lt;12")</f>
        <v>0</v>
      </c>
      <c r="E9">
        <f t="shared" si="2"/>
        <v>11</v>
      </c>
      <c r="F9">
        <f t="shared" si="3"/>
        <v>6</v>
      </c>
      <c r="G9">
        <f t="shared" si="4"/>
        <v>0</v>
      </c>
      <c r="H9">
        <f t="shared" si="0"/>
        <v>17</v>
      </c>
    </row>
    <row r="10" spans="1:8" ht="12.75">
      <c r="A10">
        <f t="shared" si="1"/>
        <v>13</v>
      </c>
      <c r="B10">
        <f>COUNTIF('Durchgang 1'!$B$3:'Durchgang 1'!$B$3000,"&lt;13")</f>
        <v>30</v>
      </c>
      <c r="C10">
        <f>COUNTIF('Durchgang 2'!$B$3:'Durchgang 2'!$B$3000,"&lt;13")</f>
        <v>16</v>
      </c>
      <c r="D10">
        <f>COUNTIF('Durchgang 3'!$B$3:'Durchgang 3'!$B$3000,"&lt;13")</f>
        <v>0</v>
      </c>
      <c r="E10">
        <f t="shared" si="2"/>
        <v>4</v>
      </c>
      <c r="F10">
        <f t="shared" si="3"/>
        <v>2</v>
      </c>
      <c r="G10">
        <f t="shared" si="4"/>
        <v>0</v>
      </c>
      <c r="H10">
        <f t="shared" si="0"/>
        <v>6</v>
      </c>
    </row>
    <row r="11" spans="1:8" ht="12.75">
      <c r="A11">
        <f t="shared" si="1"/>
        <v>14</v>
      </c>
      <c r="B11">
        <f>COUNTIF('Durchgang 1'!$B$3:'Durchgang 1'!$B$3000,"&lt;14")</f>
        <v>30</v>
      </c>
      <c r="C11">
        <f>COUNTIF('Durchgang 2'!$B$3:'Durchgang 2'!$B$3000,"&lt;14")</f>
        <v>16</v>
      </c>
      <c r="D11">
        <f>COUNTIF('Durchgang 3'!$B$3:'Durchgang 3'!$B$3000,"&lt;14")</f>
        <v>0</v>
      </c>
      <c r="E11">
        <f t="shared" si="2"/>
        <v>0</v>
      </c>
      <c r="F11">
        <f t="shared" si="3"/>
        <v>0</v>
      </c>
      <c r="G11">
        <f t="shared" si="4"/>
        <v>0</v>
      </c>
      <c r="H11">
        <f t="shared" si="0"/>
        <v>0</v>
      </c>
    </row>
    <row r="12" spans="1:8" ht="12.75">
      <c r="A12">
        <f t="shared" si="1"/>
        <v>15</v>
      </c>
      <c r="B12">
        <f>COUNTIF('Durchgang 1'!$B$3:'Durchgang 1'!$B$3000,"&lt;15")</f>
        <v>31</v>
      </c>
      <c r="C12">
        <f>COUNTIF('Durchgang 2'!$B$3:'Durchgang 2'!$B$3000,"&lt;15")</f>
        <v>17</v>
      </c>
      <c r="D12">
        <f>COUNTIF('Durchgang 3'!$B$3:'Durchgang 3'!$B$3000,"&lt;15")</f>
        <v>0</v>
      </c>
      <c r="E12">
        <f t="shared" si="2"/>
        <v>1</v>
      </c>
      <c r="F12">
        <f t="shared" si="3"/>
        <v>1</v>
      </c>
      <c r="G12">
        <f t="shared" si="4"/>
        <v>0</v>
      </c>
      <c r="H12">
        <f t="shared" si="0"/>
        <v>2</v>
      </c>
    </row>
    <row r="13" spans="1:8" ht="12.75">
      <c r="A13">
        <f t="shared" si="1"/>
        <v>16</v>
      </c>
      <c r="B13">
        <f>COUNTIF('Durchgang 1'!$B$3:'Durchgang 1'!$B$3000,"&lt;16")</f>
        <v>37</v>
      </c>
      <c r="C13">
        <f>COUNTIF('Durchgang 2'!$B$3:'Durchgang 2'!$B$3000,"&lt;16")</f>
        <v>21</v>
      </c>
      <c r="D13">
        <f>COUNTIF('Durchgang 3'!$B$3:'Durchgang 3'!$B$3000,"&lt;16")</f>
        <v>0</v>
      </c>
      <c r="E13">
        <f t="shared" si="2"/>
        <v>6</v>
      </c>
      <c r="F13">
        <f t="shared" si="3"/>
        <v>4</v>
      </c>
      <c r="G13">
        <f t="shared" si="4"/>
        <v>0</v>
      </c>
      <c r="H13">
        <f t="shared" si="0"/>
        <v>10</v>
      </c>
    </row>
    <row r="14" spans="1:8" ht="12.75">
      <c r="A14">
        <f t="shared" si="1"/>
        <v>17</v>
      </c>
      <c r="B14">
        <f>COUNTIF('Durchgang 1'!$B$3:'Durchgang 1'!$B$3000,"&lt;17")</f>
        <v>55</v>
      </c>
      <c r="C14">
        <f>COUNTIF('Durchgang 2'!$B$3:'Durchgang 2'!$B$3000,"&lt;17")</f>
        <v>28</v>
      </c>
      <c r="D14">
        <f>COUNTIF('Durchgang 3'!$B$3:'Durchgang 3'!$B$3000,"&lt;17")</f>
        <v>0</v>
      </c>
      <c r="E14">
        <f t="shared" si="2"/>
        <v>18</v>
      </c>
      <c r="F14">
        <f t="shared" si="3"/>
        <v>7</v>
      </c>
      <c r="G14">
        <f t="shared" si="4"/>
        <v>0</v>
      </c>
      <c r="H14">
        <f t="shared" si="0"/>
        <v>25</v>
      </c>
    </row>
    <row r="15" spans="1:8" ht="12.75">
      <c r="A15">
        <f t="shared" si="1"/>
        <v>18</v>
      </c>
      <c r="B15">
        <f>COUNTIF('Durchgang 1'!$B$3:'Durchgang 1'!$B$3000,"&lt;18")</f>
        <v>74</v>
      </c>
      <c r="C15">
        <f>COUNTIF('Durchgang 2'!$B$3:'Durchgang 2'!$B$3000,"&lt;18")</f>
        <v>35</v>
      </c>
      <c r="D15">
        <f>COUNTIF('Durchgang 3'!$B$3:'Durchgang 3'!$B$3000,"&lt;18")</f>
        <v>0</v>
      </c>
      <c r="E15">
        <f t="shared" si="2"/>
        <v>19</v>
      </c>
      <c r="F15">
        <f t="shared" si="3"/>
        <v>7</v>
      </c>
      <c r="G15">
        <f t="shared" si="4"/>
        <v>0</v>
      </c>
      <c r="H15">
        <f t="shared" si="0"/>
        <v>26</v>
      </c>
    </row>
    <row r="16" spans="1:8" ht="12.75">
      <c r="A16">
        <f t="shared" si="1"/>
        <v>19</v>
      </c>
      <c r="B16">
        <f>COUNTIF('Durchgang 1'!$B$3:'Durchgang 1'!$B$3000,"&lt;19")</f>
        <v>91</v>
      </c>
      <c r="C16">
        <f>COUNTIF('Durchgang 2'!$B$3:'Durchgang 2'!$B$3000,"&lt;19")</f>
        <v>49</v>
      </c>
      <c r="D16">
        <f>COUNTIF('Durchgang 3'!$B$3:'Durchgang 3'!$B$3000,"&lt;19")</f>
        <v>0</v>
      </c>
      <c r="E16">
        <f t="shared" si="2"/>
        <v>17</v>
      </c>
      <c r="F16">
        <f t="shared" si="3"/>
        <v>14</v>
      </c>
      <c r="G16">
        <f t="shared" si="4"/>
        <v>0</v>
      </c>
      <c r="H16">
        <f t="shared" si="0"/>
        <v>31</v>
      </c>
    </row>
    <row r="17" spans="1:8" ht="12.75">
      <c r="A17">
        <f t="shared" si="1"/>
        <v>20</v>
      </c>
      <c r="B17">
        <f>COUNTIF('Durchgang 1'!$B$3:'Durchgang 1'!$B$3000,"&lt;20")</f>
        <v>108</v>
      </c>
      <c r="C17">
        <f>COUNTIF('Durchgang 2'!$B$3:'Durchgang 2'!$B$3000,"&lt;20")</f>
        <v>62</v>
      </c>
      <c r="D17">
        <f>COUNTIF('Durchgang 3'!$B$3:'Durchgang 3'!$B$3000,"&lt;20")</f>
        <v>0</v>
      </c>
      <c r="E17">
        <f t="shared" si="2"/>
        <v>17</v>
      </c>
      <c r="F17">
        <f t="shared" si="3"/>
        <v>13</v>
      </c>
      <c r="G17">
        <f t="shared" si="4"/>
        <v>0</v>
      </c>
      <c r="H17">
        <f t="shared" si="0"/>
        <v>30</v>
      </c>
    </row>
    <row r="18" spans="1:8" ht="12.75">
      <c r="A18">
        <f t="shared" si="1"/>
        <v>21</v>
      </c>
      <c r="B18">
        <f>COUNTIF('Durchgang 1'!$B$3:'Durchgang 1'!$B$3000,"&lt;21")</f>
        <v>117</v>
      </c>
      <c r="C18">
        <f>COUNTIF('Durchgang 2'!$B$3:'Durchgang 2'!$B$3000,"&lt;21")</f>
        <v>68</v>
      </c>
      <c r="D18">
        <f>COUNTIF('Durchgang 3'!$B$3:'Durchgang 3'!$B$3000,"&lt;21")</f>
        <v>0</v>
      </c>
      <c r="E18">
        <f t="shared" si="2"/>
        <v>9</v>
      </c>
      <c r="F18">
        <f t="shared" si="3"/>
        <v>6</v>
      </c>
      <c r="G18">
        <f t="shared" si="4"/>
        <v>0</v>
      </c>
      <c r="H18">
        <f t="shared" si="0"/>
        <v>15</v>
      </c>
    </row>
    <row r="19" spans="1:8" ht="12.75">
      <c r="A19">
        <f t="shared" si="1"/>
        <v>22</v>
      </c>
      <c r="B19">
        <f>COUNTIF('Durchgang 1'!$B$3:'Durchgang 1'!$B$3000,"&lt;22")</f>
        <v>122</v>
      </c>
      <c r="C19">
        <f>COUNTIF('Durchgang 2'!$B$3:'Durchgang 2'!$B$3000,"&lt;22")</f>
        <v>75</v>
      </c>
      <c r="D19">
        <f>COUNTIF('Durchgang 3'!$B$3:'Durchgang 3'!$B$3000,"&lt;22")</f>
        <v>0</v>
      </c>
      <c r="E19">
        <f t="shared" si="2"/>
        <v>5</v>
      </c>
      <c r="F19">
        <f t="shared" si="3"/>
        <v>7</v>
      </c>
      <c r="G19">
        <f t="shared" si="4"/>
        <v>0</v>
      </c>
      <c r="H19">
        <f t="shared" si="0"/>
        <v>12</v>
      </c>
    </row>
    <row r="20" spans="1:8" ht="12.75">
      <c r="A20">
        <f t="shared" si="1"/>
        <v>23</v>
      </c>
      <c r="B20">
        <f>COUNTIF('Durchgang 1'!$B$3:'Durchgang 1'!$B$3000,"&lt;23")</f>
        <v>126</v>
      </c>
      <c r="C20">
        <f>COUNTIF('Durchgang 2'!$B$3:'Durchgang 2'!$B$3000,"&lt;23")</f>
        <v>82</v>
      </c>
      <c r="D20">
        <f>COUNTIF('Durchgang 3'!$B$3:'Durchgang 3'!$B$3000,"&lt;23")</f>
        <v>0</v>
      </c>
      <c r="E20">
        <f t="shared" si="2"/>
        <v>4</v>
      </c>
      <c r="F20">
        <f t="shared" si="3"/>
        <v>7</v>
      </c>
      <c r="G20">
        <f t="shared" si="4"/>
        <v>0</v>
      </c>
      <c r="H20">
        <f t="shared" si="0"/>
        <v>11</v>
      </c>
    </row>
    <row r="21" spans="1:8" ht="12.75">
      <c r="A21">
        <f t="shared" si="1"/>
        <v>24</v>
      </c>
      <c r="B21">
        <f>COUNTIF('Durchgang 1'!$B$3:'Durchgang 1'!$B$3000,"&lt;24")</f>
        <v>136</v>
      </c>
      <c r="C21">
        <f>COUNTIF('Durchgang 2'!$B$3:'Durchgang 2'!$B$3000,"&lt;24")</f>
        <v>86</v>
      </c>
      <c r="D21">
        <f>COUNTIF('Durchgang 3'!$B$3:'Durchgang 3'!$B$3000,"&lt;24")</f>
        <v>0</v>
      </c>
      <c r="E21">
        <f t="shared" si="2"/>
        <v>10</v>
      </c>
      <c r="F21">
        <f t="shared" si="3"/>
        <v>4</v>
      </c>
      <c r="G21">
        <f t="shared" si="4"/>
        <v>0</v>
      </c>
      <c r="H21">
        <f t="shared" si="0"/>
        <v>14</v>
      </c>
    </row>
    <row r="22" spans="1:8" ht="12.75">
      <c r="A22">
        <f t="shared" si="1"/>
        <v>25</v>
      </c>
      <c r="B22">
        <f>COUNTIF('Durchgang 1'!$B$3:'Durchgang 1'!$B$3000,"&lt;25")</f>
        <v>148</v>
      </c>
      <c r="C22">
        <f>COUNTIF('Durchgang 2'!$B$3:'Durchgang 2'!$B$3000,"&lt;25")</f>
        <v>89</v>
      </c>
      <c r="D22">
        <f>COUNTIF('Durchgang 3'!$B$3:'Durchgang 3'!$B$3000,"&lt;25")</f>
        <v>0</v>
      </c>
      <c r="E22">
        <f t="shared" si="2"/>
        <v>12</v>
      </c>
      <c r="F22">
        <f t="shared" si="3"/>
        <v>3</v>
      </c>
      <c r="G22">
        <f t="shared" si="4"/>
        <v>0</v>
      </c>
      <c r="H22">
        <f t="shared" si="0"/>
        <v>15</v>
      </c>
    </row>
    <row r="23" spans="1:8" ht="12.75">
      <c r="A23">
        <f t="shared" si="1"/>
        <v>26</v>
      </c>
      <c r="B23">
        <f>COUNTIF('Durchgang 1'!$B$3:'Durchgang 1'!$B$3000,"&lt;26")</f>
        <v>155</v>
      </c>
      <c r="C23">
        <f>COUNTIF('Durchgang 2'!$B$3:'Durchgang 2'!$B$3000,"&lt;26")</f>
        <v>91</v>
      </c>
      <c r="D23">
        <f>COUNTIF('Durchgang 3'!$B$3:'Durchgang 3'!$B$3000,"&lt;26")</f>
        <v>0</v>
      </c>
      <c r="E23">
        <f t="shared" si="2"/>
        <v>7</v>
      </c>
      <c r="F23">
        <f t="shared" si="3"/>
        <v>2</v>
      </c>
      <c r="G23">
        <f t="shared" si="4"/>
        <v>0</v>
      </c>
      <c r="H23">
        <f t="shared" si="0"/>
        <v>9</v>
      </c>
    </row>
    <row r="24" spans="1:8" ht="12.75">
      <c r="A24">
        <f t="shared" si="1"/>
        <v>27</v>
      </c>
      <c r="B24">
        <f>COUNTIF('Durchgang 1'!$B$3:'Durchgang 1'!$B$3000,"&lt;27")</f>
        <v>155</v>
      </c>
      <c r="C24">
        <f>COUNTIF('Durchgang 2'!$B$3:'Durchgang 2'!$B$3000,"&lt;27")</f>
        <v>93</v>
      </c>
      <c r="D24">
        <f>COUNTIF('Durchgang 3'!$B$3:'Durchgang 3'!$B$3000,"&lt;27")</f>
        <v>0</v>
      </c>
      <c r="E24">
        <f t="shared" si="2"/>
        <v>0</v>
      </c>
      <c r="F24">
        <f t="shared" si="3"/>
        <v>2</v>
      </c>
      <c r="G24">
        <f t="shared" si="4"/>
        <v>0</v>
      </c>
      <c r="H24">
        <f t="shared" si="0"/>
        <v>2</v>
      </c>
    </row>
    <row r="25" spans="1:8" ht="12.75">
      <c r="A25">
        <f t="shared" si="1"/>
        <v>28</v>
      </c>
      <c r="B25">
        <f>COUNTIF('Durchgang 1'!$B$3:'Durchgang 1'!$B$3000,"&lt;28")</f>
        <v>157</v>
      </c>
      <c r="C25">
        <f>COUNTIF('Durchgang 2'!$B$3:'Durchgang 2'!$B$3000,"&lt;28")</f>
        <v>96</v>
      </c>
      <c r="D25">
        <f>COUNTIF('Durchgang 3'!$B$3:'Durchgang 3'!$B$3000,"&lt;28")</f>
        <v>0</v>
      </c>
      <c r="E25">
        <f t="shared" si="2"/>
        <v>2</v>
      </c>
      <c r="F25">
        <f t="shared" si="3"/>
        <v>3</v>
      </c>
      <c r="G25">
        <f t="shared" si="4"/>
        <v>0</v>
      </c>
      <c r="H25">
        <f t="shared" si="0"/>
        <v>5</v>
      </c>
    </row>
    <row r="26" spans="1:8" ht="12.75">
      <c r="A26">
        <f t="shared" si="1"/>
        <v>29</v>
      </c>
      <c r="B26">
        <f>COUNTIF('Durchgang 1'!$B$3:'Durchgang 1'!$B$3000,"&lt;29")</f>
        <v>158</v>
      </c>
      <c r="C26">
        <f>COUNTIF('Durchgang 2'!$B$3:'Durchgang 2'!$B$3000,"&lt;29")</f>
        <v>98</v>
      </c>
      <c r="D26">
        <f>COUNTIF('Durchgang 3'!$B$3:'Durchgang 3'!$B$3000,"&lt;29")</f>
        <v>0</v>
      </c>
      <c r="E26">
        <f t="shared" si="2"/>
        <v>1</v>
      </c>
      <c r="F26">
        <f t="shared" si="3"/>
        <v>2</v>
      </c>
      <c r="G26">
        <f t="shared" si="4"/>
        <v>0</v>
      </c>
      <c r="H26">
        <f t="shared" si="0"/>
        <v>3</v>
      </c>
    </row>
    <row r="27" spans="1:8" ht="12.75">
      <c r="A27">
        <f t="shared" si="1"/>
        <v>30</v>
      </c>
      <c r="B27">
        <f>COUNTIF('Durchgang 1'!$B$3:'Durchgang 1'!$B$3000,"&lt;30")</f>
        <v>158</v>
      </c>
      <c r="C27">
        <f>COUNTIF('Durchgang 2'!$B$3:'Durchgang 2'!$B$3000,"&lt;30")</f>
        <v>101</v>
      </c>
      <c r="D27">
        <f>COUNTIF('Durchgang 3'!$B$3:'Durchgang 3'!$B$3000,"&lt;30")</f>
        <v>0</v>
      </c>
      <c r="E27">
        <f t="shared" si="2"/>
        <v>0</v>
      </c>
      <c r="F27">
        <f t="shared" si="3"/>
        <v>3</v>
      </c>
      <c r="G27">
        <f t="shared" si="4"/>
        <v>0</v>
      </c>
      <c r="H27">
        <f t="shared" si="0"/>
        <v>3</v>
      </c>
    </row>
    <row r="28" spans="1:8" ht="12.75">
      <c r="A28">
        <f t="shared" si="1"/>
        <v>31</v>
      </c>
      <c r="B28">
        <f>COUNTIF('Durchgang 1'!$B$3:'Durchgang 1'!$B$3000,"&lt;31")</f>
        <v>158</v>
      </c>
      <c r="C28">
        <f>COUNTIF('Durchgang 2'!$B$3:'Durchgang 2'!$B$3000,"&lt;31")</f>
        <v>102</v>
      </c>
      <c r="D28">
        <f>COUNTIF('Durchgang 3'!$B$3:'Durchgang 3'!$B$3000,"&lt;31")</f>
        <v>0</v>
      </c>
      <c r="E28">
        <f t="shared" si="2"/>
        <v>0</v>
      </c>
      <c r="F28">
        <f t="shared" si="3"/>
        <v>1</v>
      </c>
      <c r="G28">
        <f t="shared" si="4"/>
        <v>0</v>
      </c>
      <c r="H28">
        <f t="shared" si="0"/>
        <v>1</v>
      </c>
    </row>
    <row r="29" spans="1:8" ht="12.75">
      <c r="A29">
        <f t="shared" si="1"/>
        <v>32</v>
      </c>
      <c r="B29">
        <f>COUNTIF('Durchgang 1'!$B$3:'Durchgang 1'!$B$3000,"&lt;32")</f>
        <v>159</v>
      </c>
      <c r="C29">
        <f>COUNTIF('Durchgang 2'!$B$3:'Durchgang 2'!$B$3000,"&lt;32")</f>
        <v>103</v>
      </c>
      <c r="D29">
        <f>COUNTIF('Durchgang 3'!$B$3:'Durchgang 3'!$B$3000,"&lt;32")</f>
        <v>0</v>
      </c>
      <c r="E29">
        <f t="shared" si="2"/>
        <v>1</v>
      </c>
      <c r="F29">
        <f t="shared" si="3"/>
        <v>1</v>
      </c>
      <c r="G29">
        <f t="shared" si="4"/>
        <v>0</v>
      </c>
      <c r="H29">
        <f t="shared" si="0"/>
        <v>2</v>
      </c>
    </row>
    <row r="30" spans="1:8" ht="12.75">
      <c r="A30">
        <f t="shared" si="1"/>
        <v>33</v>
      </c>
      <c r="B30">
        <f>COUNTIF('Durchgang 1'!$B$3:'Durchgang 1'!$B$3000,"&lt;33")</f>
        <v>159</v>
      </c>
      <c r="C30">
        <f>COUNTIF('Durchgang 2'!$B$3:'Durchgang 2'!$B$3000,"&lt;33")</f>
        <v>103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161</v>
      </c>
      <c r="C31">
        <f>COUNTIF('Durchgang 2'!$B$3:'Durchgang 2'!$B$3000,"&lt;34")</f>
        <v>103</v>
      </c>
      <c r="D31">
        <f>COUNTIF('Durchgang 3'!$B$3:'Durchgang 3'!$B$3000,"&lt;34")</f>
        <v>0</v>
      </c>
      <c r="E31">
        <f t="shared" si="2"/>
        <v>2</v>
      </c>
      <c r="F31">
        <f t="shared" si="3"/>
        <v>0</v>
      </c>
      <c r="G31">
        <f t="shared" si="4"/>
        <v>0</v>
      </c>
      <c r="H31">
        <f t="shared" si="0"/>
        <v>2</v>
      </c>
    </row>
    <row r="32" spans="1:8" ht="12.75">
      <c r="A32">
        <f t="shared" si="1"/>
        <v>35</v>
      </c>
      <c r="B32">
        <f>COUNTIF('Durchgang 1'!$B$3:'Durchgang 1'!$B$3000,"&lt;35")</f>
        <v>161</v>
      </c>
      <c r="C32">
        <f>COUNTIF('Durchgang 2'!$B$3:'Durchgang 2'!$B$3000,"&lt;35")</f>
        <v>103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1'!$B$3000,"&lt;36")</f>
        <v>161</v>
      </c>
      <c r="C33">
        <f>COUNTIF('Durchgang 2'!$B$3:'Durchgang 2'!$B$3000,"&lt;36")</f>
        <v>103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</row>
    <row r="34" spans="1:8" ht="12.75">
      <c r="A34">
        <f t="shared" si="1"/>
        <v>37</v>
      </c>
      <c r="B34">
        <f>COUNTIF('Durchgang 1'!$B$3:'Durchgang 1'!$B$3000,"&lt;37")</f>
        <v>161</v>
      </c>
      <c r="C34">
        <f>COUNTIF('Durchgang 2'!$B$3:'Durchgang 2'!$B$3000,"&lt;37")</f>
        <v>103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161</v>
      </c>
      <c r="C35">
        <f>COUNTIF('Durchgang 2'!$B$3:'Durchgang 2'!$B$3000,"&lt;38")</f>
        <v>103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162</v>
      </c>
      <c r="C36">
        <f>COUNTIF('Durchgang 2'!$B$3:'Durchgang 2'!$B$3000,"&lt;39")</f>
        <v>103</v>
      </c>
      <c r="D36">
        <f>COUNTIF('Durchgang 3'!$B$3:'Durchgang 3'!$B$3000,"&lt;39")</f>
        <v>0</v>
      </c>
      <c r="E36">
        <f t="shared" si="2"/>
        <v>1</v>
      </c>
      <c r="F36">
        <f t="shared" si="3"/>
        <v>0</v>
      </c>
      <c r="G36">
        <f t="shared" si="4"/>
        <v>0</v>
      </c>
      <c r="H36">
        <f t="shared" si="0"/>
        <v>1</v>
      </c>
    </row>
    <row r="37" spans="1:8" ht="12.75">
      <c r="A37">
        <f t="shared" si="1"/>
        <v>40</v>
      </c>
      <c r="B37">
        <f>COUNTIF('Durchgang 1'!$B$3:'Durchgang 1'!$B$3000,"&lt;340")</f>
        <v>164</v>
      </c>
      <c r="C37">
        <f>COUNTIF('Durchgang 2'!$B$3:'Durchgang 2'!$B$3000,"&lt;40")</f>
        <v>103</v>
      </c>
      <c r="D37">
        <f>COUNTIF('Durchgang 3'!$B$3:'Durchgang 3'!$B$3000,"&lt;340")</f>
        <v>0</v>
      </c>
      <c r="E37">
        <f t="shared" si="2"/>
        <v>2</v>
      </c>
      <c r="F37">
        <f t="shared" si="3"/>
        <v>0</v>
      </c>
      <c r="G37">
        <f t="shared" si="4"/>
        <v>0</v>
      </c>
      <c r="H37">
        <f t="shared" si="0"/>
        <v>2</v>
      </c>
    </row>
    <row r="38" spans="1:8" ht="12.75">
      <c r="A38">
        <f t="shared" si="1"/>
        <v>41</v>
      </c>
      <c r="B38">
        <f>COUNTIF('Durchgang 1'!$B$3:'Durchgang 1'!$B$3000,"&lt;41")</f>
        <v>162</v>
      </c>
      <c r="C38">
        <f>COUNTIF('Durchgang 2'!$B$3:'Durchgang 2'!$B$3000,"&lt;41")</f>
        <v>103</v>
      </c>
      <c r="D38">
        <f>COUNTIF('Durchgang 3'!$B$3:'Durchgang 3'!$B$3000,"&lt;41")</f>
        <v>0</v>
      </c>
      <c r="E38">
        <f t="shared" si="2"/>
        <v>-2</v>
      </c>
      <c r="F38">
        <f t="shared" si="3"/>
        <v>0</v>
      </c>
      <c r="G38">
        <f t="shared" si="4"/>
        <v>0</v>
      </c>
      <c r="H38">
        <f t="shared" si="0"/>
        <v>-2</v>
      </c>
    </row>
    <row r="39" spans="1:8" ht="12.75">
      <c r="A39">
        <f t="shared" si="1"/>
        <v>42</v>
      </c>
      <c r="B39">
        <f>COUNTIF('Durchgang 1'!$B$3:'Durchgang 1'!$B$3000,"&lt;42")</f>
        <v>162</v>
      </c>
      <c r="C39">
        <f>COUNTIF('Durchgang 2'!$B$3:'Durchgang 2'!$B$3000,"&lt;42")</f>
        <v>103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162</v>
      </c>
      <c r="C40">
        <f>COUNTIF('Durchgang 2'!$B$3:'Durchgang 2'!$B$3000,"&lt;43")</f>
        <v>103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163</v>
      </c>
      <c r="C41">
        <f>COUNTIF('Durchgang 2'!$B$3:'Durchgang 2'!$B$3000,"&lt;44")</f>
        <v>103</v>
      </c>
      <c r="D41">
        <f>COUNTIF('Durchgang 3'!$B$3:'Durchgang 3'!$B$3000,"&lt;44")</f>
        <v>0</v>
      </c>
      <c r="E41">
        <f t="shared" si="2"/>
        <v>1</v>
      </c>
      <c r="F41">
        <f t="shared" si="3"/>
        <v>0</v>
      </c>
      <c r="G41">
        <f t="shared" si="4"/>
        <v>0</v>
      </c>
      <c r="H41">
        <f t="shared" si="0"/>
        <v>1</v>
      </c>
    </row>
    <row r="42" spans="1:8" ht="12.75">
      <c r="A42">
        <f t="shared" si="1"/>
        <v>45</v>
      </c>
      <c r="B42">
        <f>COUNTIF('Durchgang 1'!$B$3:'Durchgang 1'!$B$3000,"&lt;45")</f>
        <v>163</v>
      </c>
      <c r="C42">
        <f>COUNTIF('Durchgang 2'!$B$3:'Durchgang 2'!$B$3000,"&lt;45")</f>
        <v>103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163</v>
      </c>
      <c r="C43">
        <f>COUNTIF('Durchgang 2'!$B$3:'Durchgang 2'!$B$3000,"&lt;46")</f>
        <v>103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163</v>
      </c>
      <c r="C44">
        <f>COUNTIF('Durchgang 2'!$B$3:'Durchgang 2'!$B$3000,"&lt;47")</f>
        <v>103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163</v>
      </c>
      <c r="C45">
        <f>COUNTIF('Durchgang 2'!$B$3:'Durchgang 2'!$B$3000,"&lt;48")</f>
        <v>103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163</v>
      </c>
      <c r="C46">
        <f>COUNTIF('Durchgang 2'!$B$3:'Durchgang 2'!$B$3000,"&lt;49")</f>
        <v>103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163</v>
      </c>
      <c r="C47">
        <f>COUNTIF('Durchgang 2'!$B$3:'Durchgang 2'!$B$3000,"&lt;50")</f>
        <v>103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164</v>
      </c>
      <c r="C48">
        <f>COUNTIF('Durchgang 2'!$B$3:'Durchgang 2'!$B$3000,"&lt;200")</f>
        <v>103</v>
      </c>
      <c r="D48">
        <f>COUNTIF('Durchgang 3'!$B$3:'Durchgang 3'!$B$3000,"&lt;200")</f>
        <v>0</v>
      </c>
      <c r="E48">
        <f t="shared" si="2"/>
        <v>1</v>
      </c>
      <c r="F48">
        <f t="shared" si="3"/>
        <v>0</v>
      </c>
      <c r="G48">
        <f t="shared" si="4"/>
        <v>0</v>
      </c>
      <c r="H48">
        <f t="shared" si="0"/>
        <v>1</v>
      </c>
    </row>
    <row r="50" spans="1:8" ht="12.75">
      <c r="A50" t="s">
        <v>30</v>
      </c>
      <c r="E50">
        <f>SUM(E2:E48)</f>
        <v>164</v>
      </c>
      <c r="F50">
        <f>SUM(F2:F48)</f>
        <v>103</v>
      </c>
      <c r="G50">
        <f>SUM(G2:G48)</f>
        <v>0</v>
      </c>
      <c r="H50">
        <f>SUM(H2:H48)</f>
        <v>267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Inauen Andreas</cp:lastModifiedBy>
  <cp:lastPrinted>2004-10-08T22:16:01Z</cp:lastPrinted>
  <dcterms:created xsi:type="dcterms:W3CDTF">2004-10-08T20:27:26Z</dcterms:created>
  <dcterms:modified xsi:type="dcterms:W3CDTF">2016-11-01T17:18:19Z</dcterms:modified>
  <cp:category/>
  <cp:version/>
  <cp:contentType/>
  <cp:contentStatus/>
</cp:coreProperties>
</file>